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H:\News und Blogs\News\31) Oktober 2017\"/>
    </mc:Choice>
  </mc:AlternateContent>
  <bookViews>
    <workbookView xWindow="0" yWindow="0" windowWidth="28800" windowHeight="13410"/>
  </bookViews>
  <sheets>
    <sheet name="Gebühren &amp; Ersparnis berechnen" sheetId="1" r:id="rId1"/>
    <sheet name="Listen für Drop Down" sheetId="2" state="hidden" r:id="rId2"/>
    <sheet name="1822direkt" sheetId="5" state="hidden" r:id="rId3"/>
    <sheet name="Commerzbank" sheetId="6" state="hidden" r:id="rId4"/>
    <sheet name="Consorsbank" sheetId="7" state="hidden" r:id="rId5"/>
    <sheet name="DKB" sheetId="8" state="hidden" r:id="rId6"/>
    <sheet name="ING-DiBa" sheetId="9" state="hidden" r:id="rId7"/>
    <sheet name="Netbank" sheetId="10" state="hidden" r:id="rId8"/>
    <sheet name="Norisbank" sheetId="12" state="hidden" r:id="rId9"/>
    <sheet name="Postbank" sheetId="13" state="hidden" r:id="rId10"/>
    <sheet name="Wüstenrot direct" sheetId="14" state="hidden" r:id="rId11"/>
  </sheets>
  <definedNames>
    <definedName name="Beispielbanken">'Listen für Drop Down'!$B$3:$B$8</definedName>
    <definedName name="Berechnungszeitraum">'Listen für Drop Down'!$F$3:$F$5</definedName>
    <definedName name="Berufsgruppe">'Listen für Drop Down'!$B$17:$B$24</definedName>
    <definedName name="CHECK24Banken">'Listen für Drop Down'!$D$3:$D$12</definedName>
    <definedName name="JaNein">'Listen für Drop Down'!$H$3:$H$5</definedName>
    <definedName name="Zeitraum">'Listen für Drop Down'!$J$3:$J$5</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9" i="1" l="1"/>
  <c r="AB49" i="1"/>
  <c r="X49" i="1"/>
  <c r="V49" i="1"/>
  <c r="R34" i="1"/>
  <c r="R28" i="1"/>
  <c r="V62" i="1"/>
  <c r="X62" i="1"/>
  <c r="R62" i="1"/>
  <c r="AB62" i="1"/>
  <c r="AB35" i="1"/>
  <c r="N26" i="1"/>
  <c r="AB26" i="1"/>
  <c r="X24" i="1"/>
  <c r="R24" i="1"/>
  <c r="N22" i="1"/>
  <c r="N24" i="1"/>
  <c r="AB24" i="1"/>
  <c r="N59" i="1"/>
  <c r="N62" i="1"/>
  <c r="R35" i="1"/>
  <c r="AB32" i="1"/>
  <c r="R29" i="1"/>
  <c r="X29" i="1"/>
  <c r="AB29" i="1"/>
  <c r="X26" i="1"/>
  <c r="R26" i="1"/>
  <c r="AB37" i="1"/>
  <c r="AB64" i="1"/>
  <c r="R53" i="1"/>
  <c r="V53" i="1"/>
  <c r="AB53" i="1"/>
  <c r="R51" i="1"/>
  <c r="V51" i="1"/>
  <c r="AB51" i="1"/>
  <c r="R47" i="1"/>
  <c r="V47" i="1"/>
  <c r="AB47" i="1"/>
  <c r="R45" i="1"/>
  <c r="V45" i="1"/>
  <c r="AB45" i="1"/>
  <c r="R43" i="1"/>
  <c r="V43" i="1"/>
  <c r="AB43" i="1"/>
  <c r="AB55" i="1"/>
  <c r="N78" i="1"/>
  <c r="AB78" i="1"/>
  <c r="N76" i="1"/>
  <c r="AB76" i="1"/>
  <c r="N74" i="1"/>
  <c r="AB74" i="1"/>
  <c r="N72" i="1"/>
  <c r="AB72" i="1"/>
  <c r="AB80" i="1"/>
  <c r="Z83" i="1"/>
  <c r="N80" i="1"/>
  <c r="N64" i="1"/>
  <c r="N53" i="1"/>
  <c r="N51" i="1"/>
  <c r="N41" i="1"/>
  <c r="N49" i="1"/>
  <c r="N47" i="1"/>
  <c r="N45" i="1"/>
  <c r="N43" i="1"/>
  <c r="N55" i="1"/>
  <c r="N35" i="1"/>
  <c r="N32" i="1"/>
  <c r="N29" i="1"/>
  <c r="N37" i="1"/>
  <c r="L83" i="1"/>
  <c r="Z85" i="1"/>
  <c r="X45" i="1"/>
  <c r="N9" i="1"/>
  <c r="D20" i="1"/>
  <c r="N7" i="1"/>
  <c r="X35" i="1"/>
  <c r="AB22" i="1"/>
  <c r="X32" i="1"/>
  <c r="R32" i="1"/>
  <c r="R87" i="1"/>
  <c r="AB59" i="1"/>
  <c r="X59" i="1"/>
  <c r="J59" i="1"/>
  <c r="X53" i="1"/>
  <c r="X51" i="1"/>
  <c r="X47" i="1"/>
  <c r="X43" i="1"/>
  <c r="B78" i="1"/>
  <c r="B76" i="1"/>
  <c r="B63" i="14"/>
  <c r="B61" i="14"/>
  <c r="B59" i="14"/>
  <c r="B57" i="14"/>
  <c r="B47" i="14"/>
  <c r="B20" i="14"/>
  <c r="B17" i="14"/>
  <c r="B14" i="14"/>
  <c r="B63" i="13"/>
  <c r="B61" i="13"/>
  <c r="B59" i="13"/>
  <c r="B57" i="13"/>
  <c r="B47" i="13"/>
  <c r="B20" i="13"/>
  <c r="B17" i="13"/>
  <c r="B14" i="13"/>
  <c r="B63" i="12"/>
  <c r="B61" i="12"/>
  <c r="B59" i="12"/>
  <c r="B57" i="12"/>
  <c r="B47" i="12"/>
  <c r="B20" i="12"/>
  <c r="B17" i="12"/>
  <c r="B14" i="12"/>
  <c r="B63" i="10"/>
  <c r="B61" i="10"/>
  <c r="B59" i="10"/>
  <c r="B57" i="10"/>
  <c r="B47" i="10"/>
  <c r="B20" i="10"/>
  <c r="B17" i="10"/>
  <c r="B14" i="10"/>
  <c r="B63" i="9"/>
  <c r="B61" i="9"/>
  <c r="B59" i="9"/>
  <c r="B57" i="9"/>
  <c r="B47" i="9"/>
  <c r="B20" i="9"/>
  <c r="B17" i="9"/>
  <c r="B14" i="9"/>
  <c r="B63" i="8"/>
  <c r="B61" i="8"/>
  <c r="B59" i="8"/>
  <c r="B57" i="8"/>
  <c r="B47" i="8"/>
  <c r="B20" i="8"/>
  <c r="B17" i="8"/>
  <c r="B14" i="8"/>
  <c r="B63" i="7"/>
  <c r="B61" i="7"/>
  <c r="B59" i="7"/>
  <c r="B57" i="7"/>
  <c r="B47" i="7"/>
  <c r="B20" i="7"/>
  <c r="B17" i="7"/>
  <c r="B14" i="7"/>
  <c r="B63" i="6"/>
  <c r="B61" i="6"/>
  <c r="B59" i="6"/>
  <c r="B57" i="6"/>
  <c r="B47" i="6"/>
  <c r="B20" i="6"/>
  <c r="B17" i="6"/>
  <c r="B14" i="6"/>
  <c r="T78" i="1"/>
  <c r="T76" i="1"/>
  <c r="T74" i="1"/>
  <c r="T72" i="1"/>
  <c r="R78" i="1"/>
  <c r="R76" i="1"/>
  <c r="R74" i="1"/>
  <c r="R72" i="1"/>
  <c r="B63" i="5"/>
  <c r="B61" i="5"/>
  <c r="B59" i="5"/>
  <c r="B57" i="5"/>
  <c r="B47" i="5"/>
  <c r="B20" i="5"/>
  <c r="B17" i="5"/>
  <c r="B14" i="5"/>
  <c r="Z76" i="1"/>
  <c r="V74" i="1"/>
  <c r="Z72" i="1"/>
  <c r="V78" i="1"/>
  <c r="V76" i="1"/>
  <c r="V72" i="1"/>
  <c r="X78" i="1"/>
  <c r="X76" i="1"/>
  <c r="X74" i="1"/>
  <c r="X72" i="1"/>
  <c r="Z78" i="1"/>
  <c r="Z74" i="1"/>
  <c r="AB41" i="1"/>
  <c r="B29" i="1"/>
  <c r="B35" i="1"/>
  <c r="AB68" i="1"/>
  <c r="N68" i="1"/>
  <c r="B83" i="1"/>
  <c r="B85" i="1"/>
  <c r="N15" i="1"/>
  <c r="N11" i="1"/>
  <c r="N13" i="1"/>
  <c r="B32" i="1"/>
  <c r="B62" i="1"/>
  <c r="B74" i="1"/>
  <c r="B72" i="1"/>
</calcChain>
</file>

<file path=xl/sharedStrings.xml><?xml version="1.0" encoding="utf-8"?>
<sst xmlns="http://schemas.openxmlformats.org/spreadsheetml/2006/main" count="588" uniqueCount="106">
  <si>
    <t>Einige Fragen vorab</t>
  </si>
  <si>
    <t>Wie alt sind Sie?</t>
  </si>
  <si>
    <t>Nutzen Sie Ihr Konto als Gehaltskonto?</t>
  </si>
  <si>
    <t>Wie viel Geld geht monatlich auf Ihrem Girokonto ein?</t>
  </si>
  <si>
    <t>Für welchen Zeitraum möchten Sie die Kosten berechnen?</t>
  </si>
  <si>
    <t>Gebühr</t>
  </si>
  <si>
    <t>✔</t>
  </si>
  <si>
    <t>Ihr aktuelles Girokonto</t>
  </si>
  <si>
    <t>Vergleichskonto (CHECK24 Partnerbank)</t>
  </si>
  <si>
    <t>Zeitraum</t>
  </si>
  <si>
    <t>Pauschalkosten</t>
  </si>
  <si>
    <t>Kontoführungsgebühr</t>
  </si>
  <si>
    <t>Gebühr für die Girocard</t>
  </si>
  <si>
    <t>Handelt es sich um ein Gemeinschaftskonto?</t>
  </si>
  <si>
    <t>Partner-Kreditkarte vorhanden?</t>
  </si>
  <si>
    <t>Pauschalkosten gesamt</t>
  </si>
  <si>
    <t>Anzahl</t>
  </si>
  <si>
    <t>Bargeldabheben mit Girocard (im Inland)</t>
  </si>
  <si>
    <t>Überweisungen online (inkl. TAN)</t>
  </si>
  <si>
    <t>Überweisung per Beleg</t>
  </si>
  <si>
    <t>Einrichtung eines Dauerauftrages</t>
  </si>
  <si>
    <t>Änderung eines Dauerauftrages</t>
  </si>
  <si>
    <t>Einzelgebühren gesamt</t>
  </si>
  <si>
    <t>Einzelgebühren</t>
  </si>
  <si>
    <t>Dispokosten</t>
  </si>
  <si>
    <t>Zinssatz</t>
  </si>
  <si>
    <t>Kosten für den Dispo berechnen?</t>
  </si>
  <si>
    <t>Dispokosten gesamt</t>
  </si>
  <si>
    <t>Gebühren für das Bargeldabheben im Ausland</t>
  </si>
  <si>
    <t>in % des Umsatzes</t>
  </si>
  <si>
    <t>mindestens €</t>
  </si>
  <si>
    <t>Abhebegebühren im Ausland berechnen?</t>
  </si>
  <si>
    <t>Abhebegebühren im Ausland gesamt</t>
  </si>
  <si>
    <t>Beispielbanken</t>
  </si>
  <si>
    <t>Bitte Bank auswählen</t>
  </si>
  <si>
    <t>eigene Bank</t>
  </si>
  <si>
    <t>Berliner Volksbank ("PrivatGiro Direkt")</t>
  </si>
  <si>
    <t>Deutsche Bank ("db AktivKonto")</t>
  </si>
  <si>
    <t>Hamburger Sparkasse ("Girokonto klassisch")</t>
  </si>
  <si>
    <t>ING-DiBa ("Girokonto")</t>
  </si>
  <si>
    <t>CHECK24Banken</t>
  </si>
  <si>
    <t>1822direkt</t>
  </si>
  <si>
    <t>Consorsbank</t>
  </si>
  <si>
    <t>DKB</t>
  </si>
  <si>
    <t>ING-DiBa</t>
  </si>
  <si>
    <t>Netbank</t>
  </si>
  <si>
    <t>Norisbank</t>
  </si>
  <si>
    <t>Postbank (Giro direkt)</t>
  </si>
  <si>
    <t>Wüstenrot direct</t>
  </si>
  <si>
    <t>Bitte eingeben</t>
  </si>
  <si>
    <t>Berechnungszeitraum</t>
  </si>
  <si>
    <t>JaNein</t>
  </si>
  <si>
    <t>Bitte auswählen</t>
  </si>
  <si>
    <t>Ja</t>
  </si>
  <si>
    <t>Nein</t>
  </si>
  <si>
    <t>pro Jahr</t>
  </si>
  <si>
    <t>pro Monat</t>
  </si>
  <si>
    <t>ø Abhebe- betrag</t>
  </si>
  <si>
    <t>ø Höhe</t>
  </si>
  <si>
    <t>Buchungen (Gut- und Lastschriften, keine Überweisungen)</t>
  </si>
  <si>
    <t>Alter:</t>
  </si>
  <si>
    <t>unter</t>
  </si>
  <si>
    <t>Geldeingang:</t>
  </si>
  <si>
    <t>über</t>
  </si>
  <si>
    <t>ist gleich</t>
  </si>
  <si>
    <t xml:space="preserve">Bei Umsatz über 4.000 € p.a. </t>
  </si>
  <si>
    <t>gilt für alle Kunden</t>
  </si>
  <si>
    <t>Geldeingang</t>
  </si>
  <si>
    <t>Gültig für alle Kunden</t>
  </si>
  <si>
    <t>einmal pro Monat kostenfrei</t>
  </si>
  <si>
    <t>dreimal pro Monat kostenfrei</t>
  </si>
  <si>
    <t>Gebühren für das Bargeldabheben im Ausland (nur Automaten)</t>
  </si>
  <si>
    <t>Kreditkarte vorhanden/gewünscht?</t>
  </si>
  <si>
    <t>Student, Auszubildender, Wehrdienstleistender</t>
  </si>
  <si>
    <t>Tätigkeit</t>
  </si>
  <si>
    <t>"2,50 % + 1,85 %"</t>
  </si>
  <si>
    <t>"5,00 € +1,85 %"</t>
  </si>
  <si>
    <t>24 Abhebungen pro Jahr kostenfrei</t>
  </si>
  <si>
    <t>oder Jahresumsatz</t>
  </si>
  <si>
    <t>und Jahresumsatz</t>
  </si>
  <si>
    <t>ab dem zweiten Jahr 19 €</t>
  </si>
  <si>
    <t>"1,95 %+1,50 %"</t>
  </si>
  <si>
    <t>"5,98 €+1,50 %"</t>
  </si>
  <si>
    <t xml:space="preserve">über </t>
  </si>
  <si>
    <t>Für Kontoinhaber unter 27 nicht verfügbar</t>
  </si>
  <si>
    <t>Welcher Tätigkeit gehen Sie derzeit nach?</t>
  </si>
  <si>
    <t>Berufsgruppe</t>
  </si>
  <si>
    <t>Ich bin Arbeitnehmer.</t>
  </si>
  <si>
    <t>Ich bin selbstständig/freiberuflich tätig.</t>
  </si>
  <si>
    <t>Ich studiere.</t>
  </si>
  <si>
    <t>Ich gehe zur Schule.</t>
  </si>
  <si>
    <t>Ich befinde mich in Ausbildung.</t>
  </si>
  <si>
    <t>Ich bin Wehrdienstleistende(r).</t>
  </si>
  <si>
    <t>Sonstige</t>
  </si>
  <si>
    <t>mindestens</t>
  </si>
  <si>
    <t>Commerzbank (Girokonto)</t>
  </si>
  <si>
    <t>Stand der Daten: 18.10.2017</t>
  </si>
  <si>
    <t>Bitte Bank eingeben</t>
  </si>
  <si>
    <t>Hinweis: Alle Angaben sind ohne Gewähr von Richtigkeit, Aktualität und Vollständigkeit.</t>
  </si>
  <si>
    <t>Bargeldabheben im Inland</t>
  </si>
  <si>
    <t>Sollzinssatz pro Jahr</t>
  </si>
  <si>
    <t>nicht möglich</t>
  </si>
  <si>
    <t xml:space="preserve">    CHECK24 Vergleichsportal Konten &amp; Karten GmbH | Erika-Mann-Straße 62 - 66 | 80636 München | www.check24.de |</t>
  </si>
  <si>
    <t>Tel.: 089 - 24 24 11 12 | E-Mail: kontenservice@check24.de</t>
  </si>
  <si>
    <t>So viel sparen Sie durch einen Girokontowechsel</t>
  </si>
  <si>
    <r>
      <t xml:space="preserve">
Mithilfe dieses Rechners bringen Sie die Kosten Ihres aktuellen Girokontos in Erfahrung und finden heraus, wie viel Sie monatlich oder jährlich sparen können, wenn Sie mit Ihrem Konto zu einer der Partnerbanken von CHECK24 umziehen.
</t>
    </r>
    <r>
      <rPr>
        <b/>
        <sz val="11"/>
        <color rgb="FF005EA8"/>
        <rFont val="Verdana"/>
        <family val="2"/>
      </rPr>
      <t xml:space="preserve">So nutzen Sie den Rechner:
</t>
    </r>
    <r>
      <rPr>
        <sz val="11"/>
        <color rgb="FF005EA8"/>
        <rFont val="Verdana"/>
        <family val="2"/>
      </rPr>
      <t xml:space="preserve">Füllen Sie die grün gekennzeichneten Felder aus. Felder mit dem Vermerk "Bitte auswählen" geben Ihnen bereits Antwortmöglichkeiten vor. Die Angaben über Ihre Kontonutzung werden automatisch auch beim Vergleichskonto berücksichtigt. Wenn Sie bei einigen Gebühren unschlüssig sind, oder diese auf Sie nicht zutreffen, so können Sie die entsprechenden Felder freilassen. Einzig die Fragen vorab sind zwingende Voraussetzung für den Vergleich Ihres Kontos mit den Konten der CHECK24-Partnerbanken.
</t>
    </r>
    <r>
      <rPr>
        <b/>
        <sz val="11"/>
        <color rgb="FF005EA8"/>
        <rFont val="Verdana"/>
        <family val="2"/>
      </rPr>
      <t>Hinweise zum Rechner:</t>
    </r>
    <r>
      <rPr>
        <sz val="11"/>
        <color rgb="FF005EA8"/>
        <rFont val="Verdana"/>
        <family val="2"/>
      </rPr>
      <t xml:space="preserve"> </t>
    </r>
    <r>
      <rPr>
        <i/>
        <sz val="11"/>
        <color rgb="FF005EA8"/>
        <rFont val="Verdana"/>
        <family val="2"/>
      </rPr>
      <t xml:space="preserve">
</t>
    </r>
    <r>
      <rPr>
        <sz val="11"/>
        <color rgb="FF005EA8"/>
        <rFont val="Wingdings"/>
        <charset val="2"/>
      </rPr>
      <t xml:space="preserve">l </t>
    </r>
    <r>
      <rPr>
        <sz val="11"/>
        <color rgb="FF005EA8"/>
        <rFont val="Verdana"/>
        <family val="2"/>
      </rPr>
      <t xml:space="preserve">Der Rechner bildet nur die wesentlichsten Einzelgebühren ab. Je nach Bank können weitere Kosten entstehen, etwa für die Nutzung von Girocard oder Kreditkarte im Ausland. 
</t>
    </r>
    <r>
      <rPr>
        <sz val="11"/>
        <color rgb="FF005EA8"/>
        <rFont val="Wingdings"/>
        <charset val="2"/>
      </rPr>
      <t>l</t>
    </r>
    <r>
      <rPr>
        <sz val="11"/>
        <color rgb="FF005EA8"/>
        <rFont val="Verdana"/>
        <family val="2"/>
      </rPr>
      <t xml:space="preserve">   Einige CHECK24 Partnerbanken sind mit mehreren Girokonten im CHECK24 Girokontovergleich vertreten. Stellvertretend finden sich in diesem Rechner lediglich die jeweils einfachsten Kontomodelle.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</si>
</sst>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8" formatCode="#,##0.00\ &quot;€&quot;;[Red]\-#,##0.00\ &quot;€&quot;"/>
    <numFmt numFmtId="164" formatCode="0\ &quot;Jahre&quot;"/>
    <numFmt numFmtId="165" formatCode="0\ &quot;€&quot;"/>
    <numFmt numFmtId="166" formatCode="0.00\ &quot;€&quot;"/>
    <numFmt numFmtId="167" formatCode="0.00\ &quot;%&quot;"/>
  </numFmts>
  <fonts count="38" x14ac:knownFonts="1">
    <font>
      <sz val="11"/>
      <color theme="1"/>
      <name val="Calibri"/>
      <family val="2"/>
      <scheme val="minor"/>
    </font>
    <font>
      <b/>
      <sz val="11"/>
      <color theme="1"/>
      <name val="Calibri"/>
      <family val="2"/>
      <scheme val="minor"/>
    </font>
    <font>
      <sz val="11"/>
      <color theme="1"/>
      <name val="Verdana"/>
      <family val="2"/>
    </font>
    <font>
      <sz val="12"/>
      <color theme="1"/>
      <name val="Verdana"/>
      <family val="2"/>
    </font>
    <font>
      <sz val="14"/>
      <color theme="1"/>
      <name val="Verdana"/>
      <family val="2"/>
    </font>
    <font>
      <sz val="11"/>
      <color theme="0"/>
      <name val="Verdana"/>
      <family val="2"/>
    </font>
    <font>
      <b/>
      <sz val="18"/>
      <color theme="0"/>
      <name val="Verdana"/>
      <family val="2"/>
    </font>
    <font>
      <sz val="11"/>
      <color theme="1" tint="0.34998626667073579"/>
      <name val="Verdana"/>
      <family val="2"/>
    </font>
    <font>
      <sz val="12"/>
      <color theme="1" tint="0.34998626667073579"/>
      <name val="Verdana"/>
      <family val="2"/>
    </font>
    <font>
      <i/>
      <sz val="12"/>
      <color theme="1" tint="0.34998626667073579"/>
      <name val="Verdana"/>
      <family val="2"/>
    </font>
    <font>
      <b/>
      <sz val="16"/>
      <color theme="0"/>
      <name val="Verdana"/>
      <family val="2"/>
    </font>
    <font>
      <b/>
      <sz val="11"/>
      <color theme="1" tint="0.34998626667073579"/>
      <name val="Verdana"/>
      <family val="2"/>
    </font>
    <font>
      <sz val="12"/>
      <color rgb="FF005EA8"/>
      <name val="Verdana"/>
      <family val="2"/>
    </font>
    <font>
      <b/>
      <sz val="12"/>
      <color rgb="FF005EA8"/>
      <name val="Verdana"/>
      <family val="2"/>
    </font>
    <font>
      <b/>
      <sz val="12"/>
      <color theme="0"/>
      <name val="Verdana"/>
      <family val="2"/>
    </font>
    <font>
      <sz val="11"/>
      <color rgb="FF005EA8"/>
      <name val="Verdana"/>
      <family val="2"/>
    </font>
    <font>
      <b/>
      <sz val="11"/>
      <color rgb="FF005EA8"/>
      <name val="Verdana"/>
      <family val="2"/>
    </font>
    <font>
      <b/>
      <sz val="12"/>
      <color theme="1"/>
      <name val="Verdana"/>
      <family val="2"/>
    </font>
    <font>
      <b/>
      <sz val="12"/>
      <color theme="1" tint="0.34998626667073579"/>
      <name val="Verdana"/>
      <family val="2"/>
    </font>
    <font>
      <sz val="8"/>
      <color rgb="FF005EA8"/>
      <name val="Verdana"/>
      <family val="2"/>
    </font>
    <font>
      <b/>
      <sz val="14"/>
      <color theme="0"/>
      <name val="Verdana"/>
      <family val="2"/>
    </font>
    <font>
      <b/>
      <sz val="14"/>
      <color theme="1" tint="0.34998626667073579"/>
      <name val="Verdana"/>
      <family val="2"/>
    </font>
    <font>
      <sz val="11"/>
      <name val="Verdana"/>
      <family val="2"/>
    </font>
    <font>
      <b/>
      <sz val="14"/>
      <color theme="1"/>
      <name val="Verdana"/>
      <family val="2"/>
    </font>
    <font>
      <b/>
      <sz val="14"/>
      <color rgb="FF005EA8"/>
      <name val="Verdana"/>
      <family val="2"/>
    </font>
    <font>
      <sz val="14"/>
      <color rgb="FF005EA8"/>
      <name val="Verdana"/>
      <family val="2"/>
    </font>
    <font>
      <sz val="10"/>
      <color theme="1" tint="0.34998626667073579"/>
      <name val="Verdana"/>
      <family val="2"/>
    </font>
    <font>
      <sz val="10"/>
      <color theme="0"/>
      <name val="Verdana"/>
      <family val="2"/>
    </font>
    <font>
      <sz val="10"/>
      <color rgb="FF005EA8"/>
      <name val="Verdana"/>
      <family val="2"/>
    </font>
    <font>
      <b/>
      <sz val="10"/>
      <color theme="0"/>
      <name val="Verdana"/>
      <family val="2"/>
    </font>
    <font>
      <b/>
      <i/>
      <sz val="12"/>
      <color rgb="FF005EA8"/>
      <name val="Verdana"/>
      <family val="2"/>
    </font>
    <font>
      <b/>
      <sz val="10"/>
      <color rgb="FF005EA8"/>
      <name val="Verdana"/>
      <family val="2"/>
    </font>
    <font>
      <sz val="10"/>
      <color rgb="FFFF0000"/>
      <name val="Verdana"/>
      <family val="2"/>
    </font>
    <font>
      <i/>
      <sz val="10"/>
      <color rgb="FF005EA8"/>
      <name val="Verdana"/>
      <family val="2"/>
    </font>
    <font>
      <i/>
      <sz val="11"/>
      <color theme="0" tint="-0.499984740745262"/>
      <name val="Verdana"/>
      <family val="2"/>
    </font>
    <font>
      <sz val="11"/>
      <color rgb="FF005EA8"/>
      <name val="Wingdings"/>
      <charset val="2"/>
    </font>
    <font>
      <i/>
      <sz val="11"/>
      <color theme="1" tint="0.34998626667073579"/>
      <name val="Verdana"/>
      <family val="2"/>
    </font>
    <font>
      <i/>
      <sz val="11"/>
      <color rgb="FF005EA8"/>
      <name val="Verdana"/>
      <family val="2"/>
    </font>
  </fonts>
  <fills count="6">
    <fill>
      <patternFill patternType="none"/>
    </fill>
    <fill>
      <patternFill patternType="gray125"/>
    </fill>
    <fill>
      <patternFill patternType="solid">
        <fgColor rgb="FF005EA8"/>
        <bgColor indexed="64"/>
      </patternFill>
    </fill>
    <fill>
      <patternFill patternType="solid">
        <fgColor theme="0"/>
        <bgColor indexed="64"/>
      </patternFill>
    </fill>
    <fill>
      <patternFill patternType="solid">
        <fgColor theme="0" tint="-4.9989318521683403E-2"/>
        <bgColor indexed="64"/>
      </patternFill>
    </fill>
    <fill>
      <patternFill patternType="lightUp">
        <fgColor rgb="FF005EA8"/>
        <bgColor rgb="FF005EA8"/>
      </patternFill>
    </fill>
  </fills>
  <borders count="24">
    <border>
      <left/>
      <right/>
      <top/>
      <bottom/>
      <diagonal/>
    </border>
    <border>
      <left style="medium">
        <color rgb="FF005EA8"/>
      </left>
      <right/>
      <top style="medium">
        <color rgb="FF005EA8"/>
      </top>
      <bottom/>
      <diagonal/>
    </border>
    <border>
      <left/>
      <right/>
      <top style="medium">
        <color rgb="FF005EA8"/>
      </top>
      <bottom/>
      <diagonal/>
    </border>
    <border>
      <left/>
      <right style="medium">
        <color rgb="FF005EA8"/>
      </right>
      <top style="medium">
        <color rgb="FF005EA8"/>
      </top>
      <bottom/>
      <diagonal/>
    </border>
    <border>
      <left style="medium">
        <color rgb="FF005EA8"/>
      </left>
      <right/>
      <top/>
      <bottom/>
      <diagonal/>
    </border>
    <border>
      <left/>
      <right style="medium">
        <color rgb="FF005EA8"/>
      </right>
      <top/>
      <bottom/>
      <diagonal/>
    </border>
    <border>
      <left style="medium">
        <color rgb="FF005EA8"/>
      </left>
      <right/>
      <top/>
      <bottom style="medium">
        <color rgb="FF005EA8"/>
      </bottom>
      <diagonal/>
    </border>
    <border>
      <left/>
      <right/>
      <top/>
      <bottom style="medium">
        <color rgb="FF005EA8"/>
      </bottom>
      <diagonal/>
    </border>
    <border>
      <left/>
      <right style="medium">
        <color rgb="FF005EA8"/>
      </right>
      <top/>
      <bottom style="medium">
        <color rgb="FF005EA8"/>
      </bottom>
      <diagonal/>
    </border>
    <border>
      <left style="thin">
        <color rgb="FF005EA8"/>
      </left>
      <right style="thin">
        <color rgb="FF005EA8"/>
      </right>
      <top style="thin">
        <color rgb="FF005EA8"/>
      </top>
      <bottom style="thin">
        <color rgb="FF005EA8"/>
      </bottom>
      <diagonal/>
    </border>
    <border>
      <left style="thin">
        <color rgb="FF005EA8"/>
      </left>
      <right/>
      <top style="thin">
        <color rgb="FF005EA8"/>
      </top>
      <bottom style="thin">
        <color rgb="FF005EA8"/>
      </bottom>
      <diagonal/>
    </border>
    <border>
      <left/>
      <right/>
      <top style="thin">
        <color rgb="FF005EA8"/>
      </top>
      <bottom style="thin">
        <color rgb="FF005EA8"/>
      </bottom>
      <diagonal/>
    </border>
    <border>
      <left/>
      <right style="thin">
        <color rgb="FF005EA8"/>
      </right>
      <top style="thin">
        <color rgb="FF005EA8"/>
      </top>
      <bottom style="thin">
        <color rgb="FF005EA8"/>
      </bottom>
      <diagonal/>
    </border>
    <border>
      <left style="medium">
        <color rgb="FF005EA8"/>
      </left>
      <right/>
      <top/>
      <bottom style="hair">
        <color rgb="FF005EA8"/>
      </bottom>
      <diagonal/>
    </border>
    <border>
      <left/>
      <right/>
      <top/>
      <bottom style="hair">
        <color rgb="FF005EA8"/>
      </bottom>
      <diagonal/>
    </border>
    <border>
      <left/>
      <right style="thin">
        <color rgb="FF005EA8"/>
      </right>
      <top/>
      <bottom style="hair">
        <color rgb="FF005EA8"/>
      </bottom>
      <diagonal/>
    </border>
    <border>
      <left style="medium">
        <color rgb="FF005EA8"/>
      </left>
      <right style="medium">
        <color rgb="FF005EA8"/>
      </right>
      <top/>
      <bottom/>
      <diagonal/>
    </border>
    <border>
      <left style="medium">
        <color theme="0" tint="-4.9989318521683403E-2"/>
      </left>
      <right style="medium">
        <color rgb="FF005EA8"/>
      </right>
      <top/>
      <bottom/>
      <diagonal/>
    </border>
    <border>
      <left style="medium">
        <color theme="0" tint="-4.9989318521683403E-2"/>
      </left>
      <right style="medium">
        <color rgb="FF005EA8"/>
      </right>
      <top/>
      <bottom style="hair">
        <color rgb="FF005EA8"/>
      </bottom>
      <diagonal/>
    </border>
    <border>
      <left style="medium">
        <color rgb="FF005EA8"/>
      </left>
      <right/>
      <top style="medium">
        <color rgb="FF005EA8"/>
      </top>
      <bottom style="medium">
        <color rgb="FF005EA8"/>
      </bottom>
      <diagonal/>
    </border>
    <border>
      <left/>
      <right/>
      <top style="medium">
        <color rgb="FF005EA8"/>
      </top>
      <bottom style="medium">
        <color rgb="FF005EA8"/>
      </bottom>
      <diagonal/>
    </border>
    <border>
      <left/>
      <right style="medium">
        <color rgb="FF005EA8"/>
      </right>
      <top style="medium">
        <color rgb="FF005EA8"/>
      </top>
      <bottom style="medium">
        <color rgb="FF005EA8"/>
      </bottom>
      <diagonal/>
    </border>
    <border>
      <left/>
      <right/>
      <top/>
      <bottom style="thin">
        <color rgb="FF005EA8"/>
      </bottom>
      <diagonal/>
    </border>
    <border>
      <left/>
      <right/>
      <top style="thin">
        <color theme="0" tint="-4.9989318521683403E-2"/>
      </top>
      <bottom/>
      <diagonal/>
    </border>
  </borders>
  <cellStyleXfs count="1">
    <xf numFmtId="0" fontId="0" fillId="0" borderId="0"/>
  </cellStyleXfs>
  <cellXfs count="265">
    <xf numFmtId="0" fontId="0" fillId="0" borderId="0" xfId="0"/>
    <xf numFmtId="0" fontId="2" fillId="0" borderId="0" xfId="0" applyFont="1" applyAlignment="1">
      <alignment vertical="center"/>
    </xf>
    <xf numFmtId="0" fontId="18" fillId="0" borderId="0" xfId="0" applyFont="1" applyAlignment="1">
      <alignment vertical="center"/>
    </xf>
    <xf numFmtId="0" fontId="13" fillId="4" borderId="0" xfId="0" applyFont="1" applyFill="1" applyBorder="1" applyAlignment="1">
      <alignment vertical="center"/>
    </xf>
    <xf numFmtId="8" fontId="13" fillId="4" borderId="0" xfId="0" applyNumberFormat="1" applyFont="1" applyFill="1" applyBorder="1" applyAlignment="1">
      <alignment vertical="center"/>
    </xf>
    <xf numFmtId="0" fontId="13" fillId="4" borderId="4" xfId="0" applyFont="1" applyFill="1" applyBorder="1" applyAlignment="1">
      <alignment vertical="center"/>
    </xf>
    <xf numFmtId="0" fontId="16" fillId="4" borderId="5" xfId="0" applyFont="1" applyFill="1" applyBorder="1" applyAlignment="1">
      <alignment horizontal="center" vertical="center"/>
    </xf>
    <xf numFmtId="8" fontId="13" fillId="4" borderId="5" xfId="0" applyNumberFormat="1" applyFont="1" applyFill="1" applyBorder="1" applyAlignment="1">
      <alignment vertical="center"/>
    </xf>
    <xf numFmtId="0" fontId="15" fillId="4" borderId="0" xfId="0" applyFont="1" applyFill="1" applyBorder="1" applyAlignment="1">
      <alignment horizontal="center" vertical="center"/>
    </xf>
    <xf numFmtId="0" fontId="7" fillId="0" borderId="0" xfId="0" applyFont="1" applyAlignment="1">
      <alignment vertical="center"/>
    </xf>
    <xf numFmtId="0" fontId="16"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15" fillId="4" borderId="4" xfId="0" applyFont="1" applyFill="1" applyBorder="1" applyAlignment="1">
      <alignment horizontal="center" vertical="center"/>
    </xf>
    <xf numFmtId="0" fontId="4" fillId="0" borderId="0" xfId="0" applyFont="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4" borderId="0" xfId="0" applyFont="1" applyFill="1" applyBorder="1" applyAlignment="1">
      <alignment horizontal="center" vertical="center"/>
    </xf>
    <xf numFmtId="0" fontId="5" fillId="0" borderId="0" xfId="0" applyFont="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2" fillId="0" borderId="5" xfId="0" applyFont="1" applyFill="1" applyBorder="1" applyAlignment="1">
      <alignment vertical="center"/>
    </xf>
    <xf numFmtId="0" fontId="2" fillId="4" borderId="4" xfId="0" applyFont="1" applyFill="1" applyBorder="1" applyAlignment="1">
      <alignment horizontal="center" vertical="center"/>
    </xf>
    <xf numFmtId="0" fontId="16" fillId="4" borderId="4" xfId="0" applyFont="1" applyFill="1" applyBorder="1" applyAlignment="1">
      <alignment horizontal="center" vertical="center"/>
    </xf>
    <xf numFmtId="0" fontId="1" fillId="0" borderId="0" xfId="0" applyFont="1"/>
    <xf numFmtId="49" fontId="0" fillId="0" borderId="0" xfId="0" applyNumberFormat="1"/>
    <xf numFmtId="0" fontId="26" fillId="0" borderId="0" xfId="0" applyFont="1" applyBorder="1" applyAlignment="1">
      <alignment horizontal="center" vertical="center"/>
    </xf>
    <xf numFmtId="0" fontId="26" fillId="0" borderId="4" xfId="0" applyFont="1" applyFill="1" applyBorder="1" applyAlignment="1">
      <alignment horizontal="center" vertical="center"/>
    </xf>
    <xf numFmtId="166" fontId="28" fillId="3" borderId="9" xfId="0" applyNumberFormat="1" applyFont="1" applyFill="1" applyBorder="1" applyAlignment="1">
      <alignment horizontal="center" vertical="center"/>
    </xf>
    <xf numFmtId="167" fontId="28" fillId="3" borderId="9" xfId="0" applyNumberFormat="1" applyFont="1" applyFill="1" applyBorder="1" applyAlignment="1">
      <alignment horizontal="center" vertical="center"/>
    </xf>
    <xf numFmtId="0" fontId="27" fillId="0" borderId="0" xfId="0" applyFont="1" applyBorder="1" applyAlignment="1">
      <alignment horizontal="center" vertical="center"/>
    </xf>
    <xf numFmtId="0" fontId="18" fillId="0" borderId="5" xfId="0" applyFont="1" applyBorder="1" applyAlignment="1">
      <alignment vertical="center"/>
    </xf>
    <xf numFmtId="0" fontId="24" fillId="4" borderId="17" xfId="0" applyFont="1" applyFill="1" applyBorder="1" applyAlignment="1">
      <alignment vertical="center"/>
    </xf>
    <xf numFmtId="0" fontId="2" fillId="0" borderId="17" xfId="0" applyFont="1" applyBorder="1" applyAlignment="1">
      <alignment vertical="center"/>
    </xf>
    <xf numFmtId="0" fontId="8" fillId="0" borderId="17" xfId="0" applyFont="1" applyBorder="1" applyAlignment="1">
      <alignment vertical="center"/>
    </xf>
    <xf numFmtId="0" fontId="18" fillId="0" borderId="17" xfId="0" applyFont="1" applyBorder="1" applyAlignment="1">
      <alignment vertical="center"/>
    </xf>
    <xf numFmtId="0" fontId="13" fillId="4" borderId="17" xfId="0" applyFont="1" applyFill="1" applyBorder="1" applyAlignment="1">
      <alignment vertical="center"/>
    </xf>
    <xf numFmtId="0" fontId="17" fillId="0" borderId="17" xfId="0" applyFont="1" applyBorder="1" applyAlignment="1">
      <alignment vertical="center"/>
    </xf>
    <xf numFmtId="0" fontId="17" fillId="0" borderId="5" xfId="0" applyFont="1" applyBorder="1" applyAlignment="1">
      <alignment vertical="center"/>
    </xf>
    <xf numFmtId="0" fontId="24" fillId="4" borderId="17" xfId="0" applyFont="1" applyFill="1" applyBorder="1" applyAlignment="1">
      <alignment horizontal="left" vertical="center"/>
    </xf>
    <xf numFmtId="0" fontId="26" fillId="0" borderId="18" xfId="0" applyFont="1" applyBorder="1" applyAlignment="1">
      <alignment vertical="center"/>
    </xf>
    <xf numFmtId="0" fontId="29" fillId="5" borderId="17" xfId="0" applyFont="1" applyFill="1" applyBorder="1" applyAlignment="1">
      <alignment vertical="center"/>
    </xf>
    <xf numFmtId="0" fontId="29" fillId="2" borderId="17" xfId="0" applyFont="1" applyFill="1" applyBorder="1" applyAlignment="1">
      <alignment vertical="center"/>
    </xf>
    <xf numFmtId="0" fontId="16" fillId="4" borderId="0" xfId="0" applyFont="1" applyFill="1" applyBorder="1" applyAlignment="1">
      <alignment horizontal="center" vertical="center" wrapText="1"/>
    </xf>
    <xf numFmtId="0" fontId="26" fillId="0" borderId="0" xfId="0" applyFont="1" applyFill="1" applyBorder="1" applyAlignment="1">
      <alignment horizontal="center" vertical="center"/>
    </xf>
    <xf numFmtId="166" fontId="27"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166" fontId="26" fillId="0" borderId="0" xfId="0" applyNumberFormat="1" applyFont="1" applyFill="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26" fillId="0" borderId="0" xfId="0" applyFont="1" applyBorder="1" applyAlignment="1">
      <alignment horizontal="left" vertical="center"/>
    </xf>
    <xf numFmtId="0" fontId="2" fillId="0" borderId="19" xfId="0" applyFont="1" applyFill="1" applyBorder="1" applyAlignment="1">
      <alignment vertical="center"/>
    </xf>
    <xf numFmtId="0" fontId="2" fillId="0" borderId="21" xfId="0" applyFont="1" applyFill="1" applyBorder="1" applyAlignment="1">
      <alignment vertical="center"/>
    </xf>
    <xf numFmtId="0" fontId="31" fillId="0" borderId="20"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20" xfId="0" applyFont="1" applyFill="1" applyBorder="1" applyAlignment="1">
      <alignment vertical="center" wrapText="1"/>
    </xf>
    <xf numFmtId="0" fontId="31" fillId="0" borderId="21" xfId="0" applyFont="1" applyFill="1" applyBorder="1" applyAlignment="1">
      <alignment vertical="center" wrapText="1"/>
    </xf>
    <xf numFmtId="0" fontId="28" fillId="0" borderId="19" xfId="0" applyFont="1" applyFill="1" applyBorder="1" applyAlignment="1">
      <alignment vertical="center"/>
    </xf>
    <xf numFmtId="0" fontId="28" fillId="0" borderId="20" xfId="0" applyFont="1" applyFill="1" applyBorder="1" applyAlignment="1">
      <alignment vertical="center"/>
    </xf>
    <xf numFmtId="0" fontId="28" fillId="0" borderId="21" xfId="0" applyFont="1" applyFill="1" applyBorder="1" applyAlignment="1">
      <alignment vertical="center"/>
    </xf>
    <xf numFmtId="0" fontId="31" fillId="0" borderId="20" xfId="0" applyFont="1" applyFill="1" applyBorder="1" applyAlignment="1">
      <alignment vertical="center"/>
    </xf>
    <xf numFmtId="0" fontId="31" fillId="0" borderId="20" xfId="0" applyFont="1" applyFill="1" applyBorder="1" applyAlignment="1">
      <alignment horizontal="right" vertical="center" wrapText="1"/>
    </xf>
    <xf numFmtId="0" fontId="31" fillId="0" borderId="20" xfId="0" applyFont="1" applyFill="1" applyBorder="1" applyAlignment="1">
      <alignment horizontal="right" vertical="center"/>
    </xf>
    <xf numFmtId="8" fontId="31" fillId="0" borderId="20" xfId="0" applyNumberFormat="1" applyFont="1" applyFill="1" applyBorder="1" applyAlignment="1">
      <alignment horizontal="center" vertical="center"/>
    </xf>
    <xf numFmtId="6" fontId="31" fillId="0" borderId="20" xfId="0" applyNumberFormat="1" applyFont="1" applyFill="1" applyBorder="1" applyAlignment="1">
      <alignment horizontal="center" vertical="center"/>
    </xf>
    <xf numFmtId="8" fontId="26" fillId="0" borderId="0" xfId="0" applyNumberFormat="1" applyFont="1" applyBorder="1" applyAlignment="1">
      <alignment horizontal="center" vertical="center"/>
    </xf>
    <xf numFmtId="0" fontId="15" fillId="4"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8" fillId="0" borderId="0" xfId="0" applyFont="1" applyFill="1" applyBorder="1" applyAlignment="1">
      <alignment horizontal="center" vertical="center"/>
    </xf>
    <xf numFmtId="6" fontId="31" fillId="0" borderId="20" xfId="0" applyNumberFormat="1" applyFont="1" applyFill="1" applyBorder="1" applyAlignment="1">
      <alignment horizontal="center" vertical="center" wrapText="1"/>
    </xf>
    <xf numFmtId="167" fontId="32" fillId="3" borderId="9" xfId="0" applyNumberFormat="1" applyFont="1" applyFill="1" applyBorder="1" applyAlignment="1">
      <alignment horizontal="center" vertical="center"/>
    </xf>
    <xf numFmtId="0" fontId="32" fillId="0" borderId="0" xfId="0" applyFont="1" applyBorder="1" applyAlignment="1">
      <alignment horizontal="center" vertical="center"/>
    </xf>
    <xf numFmtId="166" fontId="32" fillId="3" borderId="9" xfId="0" applyNumberFormat="1" applyFont="1" applyFill="1" applyBorder="1" applyAlignment="1">
      <alignment horizontal="center" vertical="center"/>
    </xf>
    <xf numFmtId="6" fontId="31" fillId="0" borderId="20" xfId="0" applyNumberFormat="1" applyFont="1" applyFill="1" applyBorder="1" applyAlignment="1">
      <alignment vertical="center" wrapText="1"/>
    </xf>
    <xf numFmtId="0" fontId="2" fillId="0" borderId="0" xfId="0" applyFont="1" applyAlignment="1" applyProtection="1">
      <alignment vertical="center"/>
      <protection hidden="1"/>
    </xf>
    <xf numFmtId="0" fontId="34"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8" fillId="0" borderId="0" xfId="0" applyFont="1" applyFill="1" applyAlignment="1" applyProtection="1">
      <alignment horizontal="left" vertical="center"/>
      <protection hidden="1"/>
    </xf>
    <xf numFmtId="0" fontId="2" fillId="3" borderId="4"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0" fontId="2" fillId="3" borderId="5"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1" fillId="0" borderId="14" xfId="0" applyFont="1" applyFill="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33" fillId="0" borderId="0" xfId="0" applyFont="1" applyBorder="1" applyAlignment="1" applyProtection="1">
      <alignment vertical="center"/>
      <protection hidden="1"/>
    </xf>
    <xf numFmtId="0" fontId="3" fillId="0" borderId="4"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7" xfId="0" applyFont="1" applyFill="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8" xfId="0" applyFont="1" applyFill="1" applyBorder="1" applyAlignment="1" applyProtection="1">
      <alignment vertical="center"/>
      <protection hidden="1"/>
    </xf>
    <xf numFmtId="0" fontId="4" fillId="0" borderId="0" xfId="0" applyFont="1" applyAlignment="1" applyProtection="1">
      <alignment vertical="center"/>
      <protection hidden="1"/>
    </xf>
    <xf numFmtId="0" fontId="4" fillId="0" borderId="16" xfId="0" applyFont="1" applyBorder="1" applyAlignment="1" applyProtection="1">
      <alignment vertical="center"/>
      <protection hidden="1"/>
    </xf>
    <xf numFmtId="0" fontId="2" fillId="0" borderId="1" xfId="0" applyFont="1" applyFill="1" applyBorder="1" applyAlignment="1" applyProtection="1">
      <alignment vertical="center"/>
      <protection hidden="1"/>
    </xf>
    <xf numFmtId="0" fontId="2" fillId="0" borderId="3" xfId="0" applyFont="1" applyFill="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5" xfId="0" applyFont="1" applyBorder="1" applyAlignment="1" applyProtection="1">
      <alignment vertical="center"/>
      <protection hidden="1"/>
    </xf>
    <xf numFmtId="0" fontId="24" fillId="4" borderId="17" xfId="0" applyFont="1" applyFill="1" applyBorder="1" applyAlignment="1" applyProtection="1">
      <alignment vertical="center"/>
      <protection hidden="1"/>
    </xf>
    <xf numFmtId="0" fontId="24" fillId="4" borderId="4" xfId="0" applyFont="1" applyFill="1" applyBorder="1" applyAlignment="1" applyProtection="1">
      <alignment vertical="center"/>
      <protection hidden="1"/>
    </xf>
    <xf numFmtId="0" fontId="2"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protection hidden="1"/>
    </xf>
    <xf numFmtId="0" fontId="2" fillId="0" borderId="17" xfId="0" applyFont="1" applyBorder="1" applyAlignment="1" applyProtection="1">
      <alignment vertical="center"/>
      <protection hidden="1"/>
    </xf>
    <xf numFmtId="0" fontId="26" fillId="0" borderId="18" xfId="0" applyFont="1" applyBorder="1" applyAlignment="1" applyProtection="1">
      <alignment vertical="center"/>
      <protection hidden="1"/>
    </xf>
    <xf numFmtId="0" fontId="18" fillId="0" borderId="4" xfId="0" applyFont="1" applyFill="1" applyBorder="1" applyAlignment="1" applyProtection="1">
      <alignment vertical="center"/>
      <protection hidden="1"/>
    </xf>
    <xf numFmtId="0" fontId="26" fillId="0" borderId="0" xfId="0" applyFont="1" applyBorder="1" applyAlignment="1" applyProtection="1">
      <alignment horizontal="center" vertical="center"/>
      <protection hidden="1"/>
    </xf>
    <xf numFmtId="166" fontId="27" fillId="2" borderId="0" xfId="0" applyNumberFormat="1" applyFont="1" applyFill="1" applyBorder="1" applyAlignment="1" applyProtection="1">
      <alignment horizontal="center" vertical="center"/>
      <protection hidden="1"/>
    </xf>
    <xf numFmtId="0" fontId="26" fillId="0" borderId="5" xfId="0" applyFont="1" applyFill="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26" fillId="0" borderId="4" xfId="0" applyFont="1" applyFill="1" applyBorder="1" applyAlignment="1" applyProtection="1">
      <alignment horizontal="center" vertical="center"/>
      <protection hidden="1"/>
    </xf>
    <xf numFmtId="0" fontId="8" fillId="0" borderId="17"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5" fillId="0" borderId="0" xfId="0" applyFont="1" applyAlignment="1" applyProtection="1">
      <alignment vertical="center"/>
      <protection locked="0" hidden="1"/>
    </xf>
    <xf numFmtId="0" fontId="29" fillId="5" borderId="17"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27" fillId="0" borderId="0" xfId="0" applyFont="1" applyBorder="1" applyAlignment="1" applyProtection="1">
      <alignment horizontal="center" vertical="center"/>
      <protection locked="0" hidden="1"/>
    </xf>
    <xf numFmtId="0" fontId="26" fillId="0" borderId="0" xfId="0" applyFont="1" applyBorder="1" applyAlignment="1" applyProtection="1">
      <alignment vertical="center"/>
      <protection hidden="1"/>
    </xf>
    <xf numFmtId="0" fontId="29" fillId="2" borderId="17" xfId="0" applyFont="1" applyFill="1" applyBorder="1" applyAlignment="1" applyProtection="1">
      <alignment vertical="center"/>
      <protection hidden="1"/>
    </xf>
    <xf numFmtId="0" fontId="27" fillId="3" borderId="0" xfId="0" applyFont="1" applyFill="1" applyBorder="1" applyAlignment="1" applyProtection="1">
      <alignment horizontal="center" vertical="center"/>
      <protection locked="0" hidden="1"/>
    </xf>
    <xf numFmtId="0" fontId="13" fillId="4" borderId="17" xfId="0" applyFont="1" applyFill="1" applyBorder="1" applyAlignment="1" applyProtection="1">
      <alignment vertical="center"/>
      <protection hidden="1"/>
    </xf>
    <xf numFmtId="0" fontId="13" fillId="4" borderId="4" xfId="0" applyFont="1" applyFill="1" applyBorder="1" applyAlignment="1" applyProtection="1">
      <alignment vertical="center"/>
      <protection hidden="1"/>
    </xf>
    <xf numFmtId="0" fontId="13" fillId="4" borderId="0" xfId="0" applyFont="1" applyFill="1" applyBorder="1" applyAlignment="1" applyProtection="1">
      <alignment vertical="center"/>
      <protection hidden="1"/>
    </xf>
    <xf numFmtId="8" fontId="13" fillId="4" borderId="0" xfId="0" applyNumberFormat="1" applyFont="1" applyFill="1" applyBorder="1" applyAlignment="1" applyProtection="1">
      <alignment vertical="center"/>
      <protection hidden="1"/>
    </xf>
    <xf numFmtId="8" fontId="13" fillId="4" borderId="5" xfId="0" applyNumberFormat="1" applyFont="1" applyFill="1" applyBorder="1" applyAlignment="1" applyProtection="1">
      <alignment vertical="center"/>
      <protection hidden="1"/>
    </xf>
    <xf numFmtId="0" fontId="13" fillId="4" borderId="16" xfId="0" applyFont="1" applyFill="1" applyBorder="1" applyAlignment="1" applyProtection="1">
      <alignment vertical="center"/>
      <protection hidden="1"/>
    </xf>
    <xf numFmtId="0" fontId="24" fillId="4" borderId="17" xfId="0" applyFont="1" applyFill="1" applyBorder="1" applyAlignment="1" applyProtection="1">
      <alignment horizontal="left" vertical="center"/>
      <protection hidden="1"/>
    </xf>
    <xf numFmtId="0" fontId="24" fillId="4" borderId="4" xfId="0" applyFont="1" applyFill="1" applyBorder="1" applyAlignment="1" applyProtection="1">
      <alignment horizontal="left" vertical="center"/>
      <protection hidden="1"/>
    </xf>
    <xf numFmtId="0" fontId="15"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16" fillId="4" borderId="16" xfId="0" applyFont="1" applyFill="1" applyBorder="1" applyAlignment="1" applyProtection="1">
      <alignment horizontal="center" vertical="center"/>
      <protection hidden="1"/>
    </xf>
    <xf numFmtId="0" fontId="16" fillId="4" borderId="4" xfId="0" applyFont="1" applyFill="1" applyBorder="1" applyAlignment="1" applyProtection="1">
      <alignment horizontal="center" vertical="center"/>
      <protection hidden="1"/>
    </xf>
    <xf numFmtId="0" fontId="28" fillId="3" borderId="0" xfId="0" applyFont="1" applyFill="1" applyBorder="1" applyAlignment="1" applyProtection="1">
      <alignment horizontal="center" vertical="center"/>
      <protection hidden="1"/>
    </xf>
    <xf numFmtId="0" fontId="28" fillId="3" borderId="9" xfId="0" applyFont="1" applyFill="1" applyBorder="1" applyAlignment="1" applyProtection="1">
      <alignment horizontal="center" vertical="center"/>
      <protection locked="0" hidden="1"/>
    </xf>
    <xf numFmtId="0" fontId="27" fillId="0" borderId="0" xfId="0" applyFont="1" applyBorder="1" applyAlignment="1" applyProtection="1">
      <alignment horizontal="center" vertical="center"/>
      <protection hidden="1"/>
    </xf>
    <xf numFmtId="0" fontId="28" fillId="3" borderId="9" xfId="0" applyFont="1" applyFill="1" applyBorder="1" applyAlignment="1" applyProtection="1">
      <alignment horizontal="center" vertical="center"/>
      <protection hidden="1"/>
    </xf>
    <xf numFmtId="0" fontId="17" fillId="0" borderId="17" xfId="0" applyFont="1" applyBorder="1" applyAlignment="1" applyProtection="1">
      <alignment vertical="center"/>
      <protection hidden="1"/>
    </xf>
    <xf numFmtId="0" fontId="17" fillId="0" borderId="4" xfId="0" applyFont="1" applyFill="1" applyBorder="1" applyAlignment="1" applyProtection="1">
      <alignment vertical="center"/>
      <protection hidden="1"/>
    </xf>
    <xf numFmtId="0" fontId="17" fillId="0" borderId="5" xfId="0" applyFont="1" applyBorder="1" applyAlignment="1" applyProtection="1">
      <alignment vertical="center"/>
      <protection hidden="1"/>
    </xf>
    <xf numFmtId="0" fontId="18" fillId="0" borderId="0" xfId="0" applyFont="1" applyAlignment="1" applyProtection="1">
      <alignment vertical="center"/>
      <protection hidden="1"/>
    </xf>
    <xf numFmtId="0" fontId="18" fillId="0" borderId="5" xfId="0" applyFont="1" applyBorder="1" applyAlignment="1" applyProtection="1">
      <alignment vertical="center"/>
      <protection hidden="1"/>
    </xf>
    <xf numFmtId="0" fontId="15" fillId="4" borderId="16" xfId="0" applyFont="1" applyFill="1" applyBorder="1" applyAlignment="1" applyProtection="1">
      <alignment horizontal="center" vertical="center"/>
      <protection hidden="1"/>
    </xf>
    <xf numFmtId="0" fontId="15" fillId="4" borderId="4" xfId="0" applyFont="1" applyFill="1" applyBorder="1" applyAlignment="1" applyProtection="1">
      <alignment horizontal="center" vertical="center"/>
      <protection hidden="1"/>
    </xf>
    <xf numFmtId="166" fontId="28" fillId="3" borderId="0" xfId="0" applyNumberFormat="1" applyFont="1" applyFill="1" applyBorder="1" applyAlignment="1" applyProtection="1">
      <alignment horizontal="center" vertical="center"/>
      <protection hidden="1"/>
    </xf>
    <xf numFmtId="166" fontId="28" fillId="3" borderId="9" xfId="0" applyNumberFormat="1" applyFont="1" applyFill="1" applyBorder="1" applyAlignment="1" applyProtection="1">
      <alignment horizontal="center" vertical="center"/>
      <protection locked="0" hidden="1"/>
    </xf>
    <xf numFmtId="166" fontId="28" fillId="3" borderId="9" xfId="0" applyNumberFormat="1" applyFont="1" applyFill="1" applyBorder="1" applyAlignment="1" applyProtection="1">
      <alignment horizontal="center" vertical="center"/>
      <protection hidden="1"/>
    </xf>
    <xf numFmtId="0" fontId="22" fillId="0" borderId="5" xfId="0" applyFont="1" applyFill="1" applyBorder="1" applyAlignment="1" applyProtection="1">
      <alignment vertical="center"/>
      <protection hidden="1"/>
    </xf>
    <xf numFmtId="0" fontId="19" fillId="4" borderId="0" xfId="0" applyFont="1" applyFill="1" applyBorder="1" applyAlignment="1" applyProtection="1">
      <alignment horizontal="center" vertical="center" wrapText="1"/>
      <protection hidden="1"/>
    </xf>
    <xf numFmtId="167" fontId="28" fillId="3" borderId="9" xfId="0" applyNumberFormat="1" applyFont="1" applyFill="1" applyBorder="1" applyAlignment="1" applyProtection="1">
      <alignment horizontal="center" vertical="center"/>
      <protection locked="0" hidden="1"/>
    </xf>
    <xf numFmtId="167" fontId="28" fillId="3" borderId="9" xfId="0" applyNumberFormat="1" applyFont="1" applyFill="1" applyBorder="1" applyAlignment="1" applyProtection="1">
      <alignment horizontal="center" vertical="center"/>
      <protection hidden="1"/>
    </xf>
    <xf numFmtId="0" fontId="8" fillId="0" borderId="4" xfId="0" applyFont="1" applyFill="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0" xfId="0" applyFont="1" applyAlignment="1" applyProtection="1">
      <alignment vertical="center"/>
      <protection hidden="1"/>
    </xf>
    <xf numFmtId="0" fontId="21" fillId="4" borderId="0" xfId="0" applyFont="1" applyFill="1" applyAlignment="1" applyProtection="1">
      <alignment vertical="center"/>
      <protection hidden="1"/>
    </xf>
    <xf numFmtId="0" fontId="21" fillId="4" borderId="4"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8" fontId="23" fillId="4" borderId="5" xfId="0" applyNumberFormat="1" applyFont="1" applyFill="1" applyBorder="1" applyAlignment="1" applyProtection="1">
      <alignment vertical="center"/>
      <protection hidden="1"/>
    </xf>
    <xf numFmtId="0" fontId="23" fillId="4" borderId="16" xfId="0" applyFont="1" applyFill="1" applyBorder="1" applyAlignment="1" applyProtection="1">
      <alignment vertical="center"/>
      <protection hidden="1"/>
    </xf>
    <xf numFmtId="0" fontId="23" fillId="4" borderId="4" xfId="0" applyFont="1" applyFill="1" applyBorder="1" applyAlignment="1" applyProtection="1">
      <alignment vertical="center"/>
      <protection hidden="1"/>
    </xf>
    <xf numFmtId="0" fontId="21" fillId="0" borderId="0" xfId="0" applyFont="1" applyAlignment="1" applyProtection="1">
      <alignment vertical="center"/>
      <protection hidden="1"/>
    </xf>
    <xf numFmtId="0" fontId="21" fillId="0" borderId="4" xfId="0" applyFont="1" applyFill="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5" xfId="0" applyFont="1" applyFill="1" applyBorder="1" applyAlignment="1" applyProtection="1">
      <alignment vertical="center"/>
      <protection hidden="1"/>
    </xf>
    <xf numFmtId="0" fontId="23" fillId="0" borderId="16" xfId="0" applyFont="1" applyBorder="1" applyAlignment="1" applyProtection="1">
      <alignment vertical="center"/>
      <protection hidden="1"/>
    </xf>
    <xf numFmtId="0" fontId="23" fillId="0" borderId="4" xfId="0" applyFont="1" applyFill="1" applyBorder="1" applyAlignment="1" applyProtection="1">
      <alignment vertical="center"/>
      <protection hidden="1"/>
    </xf>
    <xf numFmtId="0" fontId="20" fillId="2" borderId="0" xfId="0" applyFont="1" applyFill="1" applyAlignment="1" applyProtection="1">
      <alignment vertical="center"/>
      <protection hidden="1"/>
    </xf>
    <xf numFmtId="0" fontId="20" fillId="2" borderId="6" xfId="0" applyFont="1" applyFill="1" applyBorder="1" applyAlignment="1" applyProtection="1">
      <alignment vertical="center"/>
      <protection hidden="1"/>
    </xf>
    <xf numFmtId="0" fontId="20" fillId="2" borderId="7" xfId="0" applyFont="1" applyFill="1" applyBorder="1" applyAlignment="1" applyProtection="1">
      <alignment vertical="center"/>
      <protection hidden="1"/>
    </xf>
    <xf numFmtId="0" fontId="20" fillId="2" borderId="8" xfId="0" applyFont="1" applyFill="1" applyBorder="1" applyAlignment="1" applyProtection="1">
      <alignment vertical="center"/>
      <protection hidden="1"/>
    </xf>
    <xf numFmtId="0" fontId="20" fillId="2" borderId="0" xfId="0" applyFont="1" applyFill="1" applyBorder="1" applyAlignment="1" applyProtection="1">
      <alignment vertical="center"/>
      <protection hidden="1"/>
    </xf>
    <xf numFmtId="8" fontId="20" fillId="2" borderId="8" xfId="0" applyNumberFormat="1" applyFont="1" applyFill="1" applyBorder="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8" fillId="4" borderId="0" xfId="0" applyFont="1" applyFill="1" applyAlignment="1" applyProtection="1">
      <alignment horizontal="left" vertical="center"/>
      <protection hidden="1"/>
    </xf>
    <xf numFmtId="0" fontId="6" fillId="2" borderId="0" xfId="0" applyFont="1" applyFill="1" applyAlignment="1" applyProtection="1">
      <alignment horizontal="left" vertical="center"/>
      <protection hidden="1"/>
    </xf>
    <xf numFmtId="0" fontId="10" fillId="2" borderId="4" xfId="0" applyFont="1" applyFill="1" applyBorder="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20" fillId="2" borderId="1"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0" fontId="20" fillId="2" borderId="3"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locked="0" hidden="1"/>
    </xf>
    <xf numFmtId="0" fontId="25" fillId="3" borderId="7" xfId="0" applyFont="1" applyFill="1" applyBorder="1" applyAlignment="1" applyProtection="1">
      <alignment horizontal="center" vertical="center"/>
      <protection locked="0" hidden="1"/>
    </xf>
    <xf numFmtId="0" fontId="25" fillId="3" borderId="8" xfId="0" applyFont="1" applyFill="1" applyBorder="1" applyAlignment="1" applyProtection="1">
      <alignment horizontal="center" vertical="center"/>
      <protection locked="0" hidden="1"/>
    </xf>
    <xf numFmtId="0" fontId="13" fillId="3" borderId="10" xfId="0" applyFont="1" applyFill="1" applyBorder="1" applyAlignment="1" applyProtection="1">
      <alignment horizontal="center" vertical="center"/>
      <protection locked="0" hidden="1"/>
    </xf>
    <xf numFmtId="0" fontId="13" fillId="3" borderId="11" xfId="0" applyFont="1" applyFill="1" applyBorder="1" applyAlignment="1" applyProtection="1">
      <alignment horizontal="center" vertical="center"/>
      <protection locked="0" hidden="1"/>
    </xf>
    <xf numFmtId="0" fontId="13" fillId="3" borderId="12" xfId="0" applyFont="1" applyFill="1" applyBorder="1" applyAlignment="1" applyProtection="1">
      <alignment horizontal="center" vertical="center"/>
      <protection locked="0" hidden="1"/>
    </xf>
    <xf numFmtId="166" fontId="28" fillId="3" borderId="10" xfId="0" applyNumberFormat="1" applyFont="1" applyFill="1" applyBorder="1" applyAlignment="1" applyProtection="1">
      <alignment horizontal="center" vertical="center"/>
      <protection locked="0" hidden="1"/>
    </xf>
    <xf numFmtId="166" fontId="28" fillId="3" borderId="11" xfId="0" applyNumberFormat="1" applyFont="1" applyFill="1" applyBorder="1" applyAlignment="1" applyProtection="1">
      <alignment horizontal="center" vertical="center"/>
      <protection locked="0" hidden="1"/>
    </xf>
    <xf numFmtId="166" fontId="28" fillId="3" borderId="12" xfId="0" applyNumberFormat="1" applyFont="1" applyFill="1" applyBorder="1" applyAlignment="1" applyProtection="1">
      <alignment horizontal="center" vertical="center"/>
      <protection locked="0" hidden="1"/>
    </xf>
    <xf numFmtId="166" fontId="28" fillId="3" borderId="10" xfId="0" applyNumberFormat="1" applyFont="1" applyFill="1" applyBorder="1" applyAlignment="1" applyProtection="1">
      <alignment horizontal="center" vertical="center"/>
      <protection hidden="1"/>
    </xf>
    <xf numFmtId="166" fontId="28" fillId="3" borderId="11" xfId="0" applyNumberFormat="1" applyFont="1" applyFill="1" applyBorder="1" applyAlignment="1" applyProtection="1">
      <alignment horizontal="center" vertical="center"/>
      <protection hidden="1"/>
    </xf>
    <xf numFmtId="166" fontId="28" fillId="3" borderId="12" xfId="0" applyNumberFormat="1" applyFont="1" applyFill="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4" fillId="4" borderId="17" xfId="0" applyFont="1" applyFill="1" applyBorder="1" applyAlignment="1" applyProtection="1">
      <alignment horizontal="left" vertical="center" wrapText="1"/>
      <protection hidden="1"/>
    </xf>
    <xf numFmtId="0" fontId="15"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wrapText="1"/>
      <protection hidden="1"/>
    </xf>
    <xf numFmtId="0" fontId="28" fillId="3" borderId="10" xfId="0" applyFont="1" applyFill="1" applyBorder="1" applyAlignment="1" applyProtection="1">
      <alignment horizontal="center" vertical="center"/>
      <protection locked="0" hidden="1"/>
    </xf>
    <xf numFmtId="0" fontId="28" fillId="3" borderId="11" xfId="0" applyFont="1" applyFill="1" applyBorder="1" applyAlignment="1" applyProtection="1">
      <alignment horizontal="center" vertical="center"/>
      <protection locked="0" hidden="1"/>
    </xf>
    <xf numFmtId="0" fontId="28" fillId="3" borderId="12" xfId="0" applyFont="1" applyFill="1" applyBorder="1" applyAlignment="1" applyProtection="1">
      <alignment horizontal="center" vertical="center"/>
      <protection locked="0" hidden="1"/>
    </xf>
    <xf numFmtId="0" fontId="15" fillId="4" borderId="0" xfId="0" applyFont="1" applyFill="1" applyBorder="1" applyAlignment="1" applyProtection="1">
      <alignment horizontal="center" vertical="center" wrapText="1"/>
      <protection hidden="1"/>
    </xf>
    <xf numFmtId="167" fontId="28" fillId="3" borderId="10" xfId="0" applyNumberFormat="1" applyFont="1" applyFill="1" applyBorder="1" applyAlignment="1" applyProtection="1">
      <alignment horizontal="center" vertical="center"/>
      <protection locked="0" hidden="1"/>
    </xf>
    <xf numFmtId="167" fontId="28" fillId="3" borderId="11" xfId="0" applyNumberFormat="1" applyFont="1" applyFill="1" applyBorder="1" applyAlignment="1" applyProtection="1">
      <alignment horizontal="center" vertical="center"/>
      <protection locked="0" hidden="1"/>
    </xf>
    <xf numFmtId="167" fontId="28" fillId="3" borderId="12" xfId="0" applyNumberFormat="1" applyFont="1" applyFill="1" applyBorder="1" applyAlignment="1" applyProtection="1">
      <alignment horizontal="center" vertical="center"/>
      <protection locked="0" hidden="1"/>
    </xf>
    <xf numFmtId="0" fontId="28" fillId="3" borderId="10" xfId="0" applyFont="1" applyFill="1" applyBorder="1" applyAlignment="1" applyProtection="1">
      <alignment horizontal="center" vertical="center"/>
      <protection hidden="1"/>
    </xf>
    <xf numFmtId="0" fontId="28" fillId="3" borderId="11" xfId="0" applyFont="1" applyFill="1" applyBorder="1" applyAlignment="1" applyProtection="1">
      <alignment horizontal="center" vertical="center"/>
      <protection hidden="1"/>
    </xf>
    <xf numFmtId="0" fontId="28" fillId="3" borderId="12" xfId="0" applyFont="1" applyFill="1" applyBorder="1" applyAlignment="1" applyProtection="1">
      <alignment horizontal="center" vertical="center"/>
      <protection hidden="1"/>
    </xf>
    <xf numFmtId="0" fontId="15" fillId="4" borderId="0" xfId="0" applyFont="1" applyFill="1" applyAlignment="1" applyProtection="1">
      <alignment horizontal="left" vertical="top" wrapText="1"/>
      <protection hidden="1"/>
    </xf>
    <xf numFmtId="0" fontId="9" fillId="3" borderId="0" xfId="0" applyFont="1" applyFill="1" applyAlignment="1" applyProtection="1">
      <alignment horizontal="left" vertical="center"/>
      <protection hidden="1"/>
    </xf>
    <xf numFmtId="0" fontId="8" fillId="3" borderId="0" xfId="0" applyFont="1" applyFill="1" applyAlignment="1" applyProtection="1">
      <alignment horizontal="left" vertical="center"/>
      <protection hidden="1"/>
    </xf>
    <xf numFmtId="164" fontId="13" fillId="3" borderId="10" xfId="0" applyNumberFormat="1" applyFont="1" applyFill="1" applyBorder="1" applyAlignment="1" applyProtection="1">
      <alignment horizontal="center" vertical="center"/>
      <protection locked="0" hidden="1"/>
    </xf>
    <xf numFmtId="164" fontId="13" fillId="3" borderId="11" xfId="0" applyNumberFormat="1" applyFont="1" applyFill="1" applyBorder="1" applyAlignment="1" applyProtection="1">
      <alignment horizontal="center" vertical="center"/>
      <protection locked="0" hidden="1"/>
    </xf>
    <xf numFmtId="164" fontId="13" fillId="3" borderId="12" xfId="0" applyNumberFormat="1" applyFont="1" applyFill="1" applyBorder="1" applyAlignment="1" applyProtection="1">
      <alignment horizontal="center" vertical="center"/>
      <protection locked="0" hidden="1"/>
    </xf>
    <xf numFmtId="165" fontId="13" fillId="3" borderId="10" xfId="0" applyNumberFormat="1" applyFont="1" applyFill="1" applyBorder="1" applyAlignment="1" applyProtection="1">
      <alignment horizontal="center" vertical="center"/>
      <protection locked="0" hidden="1"/>
    </xf>
    <xf numFmtId="165" fontId="13" fillId="3" borderId="11" xfId="0" applyNumberFormat="1" applyFont="1" applyFill="1" applyBorder="1" applyAlignment="1" applyProtection="1">
      <alignment horizontal="center" vertical="center"/>
      <protection locked="0" hidden="1"/>
    </xf>
    <xf numFmtId="165" fontId="13" fillId="3" borderId="12" xfId="0" applyNumberFormat="1" applyFont="1" applyFill="1" applyBorder="1" applyAlignment="1" applyProtection="1">
      <alignment horizontal="center" vertical="center"/>
      <protection locked="0" hidden="1"/>
    </xf>
    <xf numFmtId="0" fontId="13" fillId="3" borderId="10" xfId="0" applyNumberFormat="1" applyFont="1" applyFill="1" applyBorder="1" applyAlignment="1" applyProtection="1">
      <alignment horizontal="center" vertical="center"/>
      <protection locked="0" hidden="1"/>
    </xf>
    <xf numFmtId="0" fontId="13" fillId="3" borderId="11" xfId="0" applyNumberFormat="1" applyFont="1" applyFill="1" applyBorder="1" applyAlignment="1" applyProtection="1">
      <alignment horizontal="center" vertical="center"/>
      <protection locked="0" hidden="1"/>
    </xf>
    <xf numFmtId="0" fontId="13" fillId="3" borderId="12" xfId="0" applyNumberFormat="1" applyFont="1" applyFill="1" applyBorder="1" applyAlignment="1" applyProtection="1">
      <alignment horizontal="center" vertical="center"/>
      <protection locked="0" hidden="1"/>
    </xf>
    <xf numFmtId="0" fontId="12" fillId="0" borderId="2"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167" fontId="28" fillId="3" borderId="10" xfId="0" applyNumberFormat="1" applyFont="1" applyFill="1" applyBorder="1" applyAlignment="1" applyProtection="1">
      <alignment horizontal="center" vertical="center"/>
      <protection hidden="1"/>
    </xf>
    <xf numFmtId="167" fontId="28" fillId="3" borderId="11" xfId="0" applyNumberFormat="1" applyFont="1" applyFill="1" applyBorder="1" applyAlignment="1" applyProtection="1">
      <alignment horizontal="center" vertical="center"/>
      <protection hidden="1"/>
    </xf>
    <xf numFmtId="167" fontId="28" fillId="3" borderId="12" xfId="0" applyNumberFormat="1" applyFont="1" applyFill="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8" fontId="21" fillId="4" borderId="0" xfId="0" applyNumberFormat="1" applyFont="1" applyFill="1" applyBorder="1" applyAlignment="1" applyProtection="1">
      <alignment horizontal="right" vertical="center"/>
      <protection hidden="1"/>
    </xf>
    <xf numFmtId="0" fontId="36" fillId="4" borderId="0" xfId="0" applyFont="1" applyFill="1" applyAlignment="1" applyProtection="1">
      <alignment horizontal="center" vertical="center"/>
      <protection hidden="1"/>
    </xf>
    <xf numFmtId="0" fontId="36" fillId="0" borderId="0" xfId="0" applyFont="1" applyAlignment="1" applyProtection="1">
      <alignment horizontal="left" vertical="center"/>
      <protection hidden="1"/>
    </xf>
    <xf numFmtId="8" fontId="20" fillId="2" borderId="7" xfId="0" applyNumberFormat="1" applyFont="1" applyFill="1" applyBorder="1" applyAlignment="1" applyProtection="1">
      <alignment horizontal="right" vertical="center"/>
      <protection hidden="1"/>
    </xf>
    <xf numFmtId="0" fontId="30" fillId="0" borderId="0" xfId="0" applyFont="1" applyAlignment="1" applyProtection="1">
      <alignment horizontal="right" vertical="center" wrapText="1"/>
      <protection hidden="1"/>
    </xf>
    <xf numFmtId="0" fontId="15" fillId="4" borderId="0" xfId="0" applyFont="1" applyFill="1" applyBorder="1" applyAlignment="1">
      <alignment horizontal="center" vertical="center"/>
    </xf>
    <xf numFmtId="0" fontId="6" fillId="2" borderId="0" xfId="0" applyFont="1" applyFill="1" applyAlignment="1">
      <alignment horizontal="left" vertical="center"/>
    </xf>
    <xf numFmtId="166" fontId="28" fillId="3" borderId="10" xfId="0" applyNumberFormat="1" applyFont="1" applyFill="1" applyBorder="1" applyAlignment="1">
      <alignment horizontal="center" vertical="center"/>
    </xf>
    <xf numFmtId="166" fontId="28" fillId="3" borderId="11" xfId="0" applyNumberFormat="1" applyFont="1" applyFill="1" applyBorder="1" applyAlignment="1">
      <alignment horizontal="center" vertical="center"/>
    </xf>
    <xf numFmtId="166" fontId="28" fillId="3" borderId="12" xfId="0" applyNumberFormat="1"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0" borderId="0" xfId="0" applyFont="1" applyFill="1" applyBorder="1" applyAlignment="1">
      <alignment horizontal="center" vertical="center"/>
    </xf>
    <xf numFmtId="0" fontId="24" fillId="4" borderId="17" xfId="0" applyFont="1" applyFill="1" applyBorder="1" applyAlignment="1">
      <alignment horizontal="left" vertical="center" wrapText="1"/>
    </xf>
    <xf numFmtId="167" fontId="28" fillId="3" borderId="10" xfId="0" applyNumberFormat="1" applyFont="1" applyFill="1" applyBorder="1" applyAlignment="1">
      <alignment horizontal="center" vertical="center"/>
    </xf>
    <xf numFmtId="167" fontId="28" fillId="3" borderId="11" xfId="0" applyNumberFormat="1" applyFont="1" applyFill="1" applyBorder="1" applyAlignment="1">
      <alignment horizontal="center" vertical="center"/>
    </xf>
    <xf numFmtId="167" fontId="28" fillId="3" borderId="12"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0" xfId="0" applyFont="1" applyFill="1" applyBorder="1" applyAlignment="1">
      <alignment horizontal="left" vertical="center" wrapText="1"/>
    </xf>
    <xf numFmtId="166" fontId="32" fillId="3" borderId="10" xfId="0" applyNumberFormat="1" applyFont="1" applyFill="1" applyBorder="1" applyAlignment="1">
      <alignment horizontal="center" vertical="center"/>
    </xf>
    <xf numFmtId="166" fontId="32" fillId="3" borderId="11" xfId="0" applyNumberFormat="1" applyFont="1" applyFill="1" applyBorder="1" applyAlignment="1">
      <alignment horizontal="center" vertical="center"/>
    </xf>
    <xf numFmtId="166" fontId="32" fillId="3" borderId="12"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0" fontId="26" fillId="0" borderId="22" xfId="0" applyFont="1" applyBorder="1" applyAlignment="1">
      <alignment horizontal="center" vertical="center"/>
    </xf>
  </cellXfs>
  <cellStyles count="1">
    <cellStyle name="Standard" xfId="0" builtinId="0"/>
  </cellStyles>
  <dxfs count="70">
    <dxf>
      <font>
        <strike val="0"/>
        <color rgb="FF005EA8"/>
      </font>
      <fill>
        <patternFill patternType="lightUp">
          <fgColor rgb="FFCAE7A7"/>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rgb="FF005EA8"/>
      </font>
      <fill>
        <patternFill patternType="lightUp">
          <fgColor rgb="FFCAE7A7"/>
          <bgColor theme="0"/>
        </patternFill>
      </fill>
    </dxf>
    <dxf>
      <font>
        <strike val="0"/>
        <color rgb="FF005EA8"/>
      </font>
      <fill>
        <patternFill patternType="lightUp">
          <fgColor rgb="FFCAE7A7"/>
          <bgColor theme="0"/>
        </patternFill>
      </fill>
    </dxf>
    <dxf>
      <font>
        <color theme="0"/>
      </font>
      <fill>
        <patternFill patternType="solid">
          <fgColor theme="0"/>
          <bgColor theme="0"/>
        </patternFill>
      </fill>
      <border>
        <left/>
        <right/>
        <top/>
        <bottom/>
        <vertical/>
        <horizontal/>
      </border>
    </dxf>
    <dxf>
      <font>
        <color theme="0" tint="-4.9989318521683403E-2"/>
      </font>
      <fill>
        <patternFill>
          <bgColor theme="0" tint="-4.9989318521683403E-2"/>
        </patternFill>
      </fill>
      <border>
        <left/>
        <right/>
        <top/>
        <bottom/>
        <vertical/>
        <horizontal/>
      </border>
    </dxf>
    <dxf>
      <font>
        <strike val="0"/>
        <color rgb="FF005EA8"/>
      </font>
      <fill>
        <patternFill patternType="lightUp">
          <fgColor rgb="FFCAE7A7"/>
          <bgColor theme="0"/>
        </patternFill>
      </fill>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patternType="solid">
          <fgColor theme="0"/>
          <bgColor theme="0"/>
        </patternFill>
      </fill>
      <border>
        <left/>
        <right/>
        <top/>
        <bottom style="thin">
          <color rgb="FF005EA8"/>
        </bottom>
        <vertical/>
        <horizontal/>
      </border>
    </dxf>
    <dxf>
      <font>
        <color theme="0"/>
      </font>
      <fill>
        <patternFill>
          <bgColor rgb="FF005EA8"/>
        </patternFill>
      </fill>
      <border>
        <left style="thin">
          <color rgb="FF005EA8"/>
        </left>
        <right style="thin">
          <color rgb="FF005EA8"/>
        </right>
        <top style="thin">
          <color rgb="FF005EA8"/>
        </top>
        <bottom style="thin">
          <color rgb="FF005EA8"/>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theme="0"/>
      </font>
      <fill>
        <patternFill>
          <bgColor rgb="FF005EA8"/>
        </patternFill>
      </fill>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theme="0"/>
      </font>
      <fill>
        <patternFill>
          <bgColor rgb="FF005EA8"/>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font>
      <fill>
        <patternFill patternType="solid">
          <fgColor theme="0"/>
          <bgColor theme="0"/>
        </patternFill>
      </fill>
    </dxf>
    <dxf>
      <font>
        <color theme="0"/>
      </font>
      <fill>
        <patternFill patternType="solid">
          <fgColor theme="0"/>
          <bgColor theme="0"/>
        </patternFill>
      </fill>
    </dxf>
    <dxf>
      <font>
        <b val="0"/>
        <i val="0"/>
        <color rgb="FF005EA8"/>
      </font>
      <fill>
        <patternFill patternType="lightUp">
          <fgColor rgb="FFCAE7A7"/>
          <bgColor theme="0"/>
        </patternFill>
      </fill>
    </dxf>
    <dxf>
      <font>
        <color rgb="FF005EA8"/>
      </font>
      <fill>
        <patternFill patternType="lightUp">
          <fgColor rgb="FFCAE7A7"/>
          <bgColor theme="0"/>
        </patternFill>
      </fill>
    </dxf>
    <dxf>
      <font>
        <color theme="0"/>
      </font>
    </dxf>
    <dxf>
      <font>
        <color theme="0"/>
      </font>
    </dxf>
    <dxf>
      <font>
        <color theme="0"/>
      </font>
    </dxf>
    <dxf>
      <font>
        <color theme="0"/>
      </font>
    </dxf>
    <dxf>
      <font>
        <color rgb="FF005EA8"/>
      </font>
      <fill>
        <patternFill patternType="lightUp">
          <fgColor rgb="FFCAE7A7"/>
          <bgColor theme="0"/>
        </patternFill>
      </fill>
    </dxf>
    <dxf>
      <font>
        <color rgb="FF005EA8"/>
      </font>
      <fill>
        <patternFill patternType="lightUp">
          <fgColor rgb="FFCAE7A7"/>
          <bgColor theme="0"/>
        </patternFill>
      </fill>
    </dxf>
    <dxf>
      <font>
        <color rgb="FF005EA8"/>
      </font>
      <fill>
        <patternFill patternType="lightUp">
          <fgColor rgb="FFCAE7A7"/>
          <bgColor theme="0"/>
        </patternFill>
      </fill>
    </dxf>
    <dxf>
      <font>
        <color rgb="FF005EA8"/>
      </font>
      <fill>
        <patternFill patternType="lightUp">
          <fgColor rgb="FFCAE7A7"/>
          <bgColor theme="0"/>
        </patternFill>
      </fill>
    </dxf>
    <dxf>
      <font>
        <strike val="0"/>
        <color rgb="FF005EA8"/>
      </font>
      <fill>
        <patternFill patternType="lightUp">
          <fgColor rgb="FFCAE7A7"/>
          <bgColor theme="0"/>
        </patternFill>
      </fill>
    </dxf>
    <dxf>
      <font>
        <strike val="0"/>
        <color rgb="FF005EA8"/>
      </font>
      <fill>
        <patternFill patternType="lightUp">
          <fgColor rgb="FFCAE7A7"/>
          <bgColor theme="0"/>
        </patternFill>
      </fill>
    </dxf>
    <dxf>
      <font>
        <strike val="0"/>
        <color rgb="FF005EA8"/>
      </font>
      <fill>
        <patternFill patternType="lightUp">
          <fgColor rgb="FFCAE7A7"/>
          <bgColor theme="0"/>
        </patternFill>
      </fill>
    </dxf>
    <dxf>
      <font>
        <strike val="0"/>
        <color rgb="FF005EA8"/>
      </font>
      <fill>
        <patternFill patternType="lightUp">
          <fgColor rgb="FFCAE7A7"/>
          <bgColor theme="0"/>
        </patternFill>
      </fill>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s>
  <tableStyles count="0" defaultTableStyle="TableStyleMedium2" defaultPivotStyle="PivotStyleLight16"/>
  <colors>
    <mruColors>
      <color rgb="FF005EA8"/>
      <color rgb="FFCAE7A7"/>
      <color rgb="FFFFC721"/>
      <color rgb="FFB4B4B4"/>
      <color rgb="FFFFBB1C"/>
      <color rgb="FFEC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28" noThreeD="1"/>
</file>

<file path=xl/ctrlProps/ctrlProp2.xml><?xml version="1.0" encoding="utf-8"?>
<formControlPr xmlns="http://schemas.microsoft.com/office/spreadsheetml/2009/9/main" objectType="CheckBox" checked="Checked" fmlaLink="$A$31" lockText="1" noThreeD="1"/>
</file>

<file path=xl/ctrlProps/ctrlProp3.xml><?xml version="1.0" encoding="utf-8"?>
<formControlPr xmlns="http://schemas.microsoft.com/office/spreadsheetml/2009/9/main" objectType="CheckBox" checked="Checked" fmlaLink="$A$34" lockText="1" noThreeD="1"/>
</file>

<file path=xl/ctrlProps/ctrlProp4.xml><?xml version="1.0" encoding="utf-8"?>
<formControlPr xmlns="http://schemas.microsoft.com/office/spreadsheetml/2009/9/main" objectType="CheckBox" checked="Checked" fmlaLink="$A$6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3514165</xdr:colOff>
      <xdr:row>70</xdr:row>
      <xdr:rowOff>0</xdr:rowOff>
    </xdr:from>
    <xdr:to>
      <xdr:col>1</xdr:col>
      <xdr:colOff>3764611</xdr:colOff>
      <xdr:row>70</xdr:row>
      <xdr:rowOff>245954</xdr:rowOff>
    </xdr:to>
    <xdr:sp macro="" textlink="">
      <xdr:nvSpPr>
        <xdr:cNvPr id="14" name="Rechteck 13">
          <a:extLst>
            <a:ext uri="{FF2B5EF4-FFF2-40B4-BE49-F238E27FC236}">
              <a16:creationId xmlns:a16="http://schemas.microsoft.com/office/drawing/2014/main" id="{00000000-0008-0000-0000-00000E000000}"/>
            </a:ext>
          </a:extLst>
        </xdr:cNvPr>
        <xdr:cNvSpPr/>
      </xdr:nvSpPr>
      <xdr:spPr>
        <a:xfrm>
          <a:off x="3761815" y="13030200"/>
          <a:ext cx="250446" cy="245954"/>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3525376</xdr:colOff>
      <xdr:row>32</xdr:row>
      <xdr:rowOff>54120</xdr:rowOff>
    </xdr:from>
    <xdr:to>
      <xdr:col>1</xdr:col>
      <xdr:colOff>3775822</xdr:colOff>
      <xdr:row>33</xdr:row>
      <xdr:rowOff>244044</xdr:rowOff>
    </xdr:to>
    <xdr:sp macro="" textlink="">
      <xdr:nvSpPr>
        <xdr:cNvPr id="16" name="Rechteck 15">
          <a:extLst>
            <a:ext uri="{FF2B5EF4-FFF2-40B4-BE49-F238E27FC236}">
              <a16:creationId xmlns:a16="http://schemas.microsoft.com/office/drawing/2014/main" id="{00000000-0008-0000-0000-000010000000}"/>
            </a:ext>
          </a:extLst>
        </xdr:cNvPr>
        <xdr:cNvSpPr/>
      </xdr:nvSpPr>
      <xdr:spPr>
        <a:xfrm>
          <a:off x="3773026" y="6588270"/>
          <a:ext cx="250446" cy="247074"/>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3525377</xdr:colOff>
      <xdr:row>26</xdr:row>
      <xdr:rowOff>54121</xdr:rowOff>
    </xdr:from>
    <xdr:to>
      <xdr:col>1</xdr:col>
      <xdr:colOff>3775823</xdr:colOff>
      <xdr:row>27</xdr:row>
      <xdr:rowOff>244045</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3773027" y="5483371"/>
          <a:ext cx="250446" cy="247074"/>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3516972</xdr:colOff>
      <xdr:row>29</xdr:row>
      <xdr:rowOff>55241</xdr:rowOff>
    </xdr:from>
    <xdr:to>
      <xdr:col>1</xdr:col>
      <xdr:colOff>3767418</xdr:colOff>
      <xdr:row>30</xdr:row>
      <xdr:rowOff>245165</xdr:rowOff>
    </xdr:to>
    <xdr:sp macro="" textlink="">
      <xdr:nvSpPr>
        <xdr:cNvPr id="6" name="Rechteck 5">
          <a:extLst>
            <a:ext uri="{FF2B5EF4-FFF2-40B4-BE49-F238E27FC236}">
              <a16:creationId xmlns:a16="http://schemas.microsoft.com/office/drawing/2014/main" id="{00000000-0008-0000-0000-000006000000}"/>
            </a:ext>
          </a:extLst>
        </xdr:cNvPr>
        <xdr:cNvSpPr/>
      </xdr:nvSpPr>
      <xdr:spPr>
        <a:xfrm>
          <a:off x="3764622" y="6036941"/>
          <a:ext cx="250446" cy="247074"/>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3514165</xdr:colOff>
      <xdr:row>60</xdr:row>
      <xdr:rowOff>0</xdr:rowOff>
    </xdr:from>
    <xdr:to>
      <xdr:col>1</xdr:col>
      <xdr:colOff>3764611</xdr:colOff>
      <xdr:row>60</xdr:row>
      <xdr:rowOff>245954</xdr:rowOff>
    </xdr:to>
    <xdr:sp macro="" textlink="">
      <xdr:nvSpPr>
        <xdr:cNvPr id="8" name="Rechteck 7">
          <a:extLst>
            <a:ext uri="{FF2B5EF4-FFF2-40B4-BE49-F238E27FC236}">
              <a16:creationId xmlns:a16="http://schemas.microsoft.com/office/drawing/2014/main" id="{00000000-0008-0000-0000-000008000000}"/>
            </a:ext>
          </a:extLst>
        </xdr:cNvPr>
        <xdr:cNvSpPr/>
      </xdr:nvSpPr>
      <xdr:spPr>
        <a:xfrm>
          <a:off x="3761815" y="11315700"/>
          <a:ext cx="250446" cy="245954"/>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xdr:col>
          <xdr:colOff>3543300</xdr:colOff>
          <xdr:row>27</xdr:row>
          <xdr:rowOff>0</xdr:rowOff>
        </xdr:from>
        <xdr:to>
          <xdr:col>1</xdr:col>
          <xdr:colOff>3800475</xdr:colOff>
          <xdr:row>28</xdr:row>
          <xdr:rowOff>0</xdr:rowOff>
        </xdr:to>
        <xdr:sp macro="" textlink="">
          <xdr:nvSpPr>
            <xdr:cNvPr id="1025" name="Kontrollkästche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005EA8"/>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3543300</xdr:colOff>
          <xdr:row>30</xdr:row>
          <xdr:rowOff>0</xdr:rowOff>
        </xdr:from>
        <xdr:to>
          <xdr:col>1</xdr:col>
          <xdr:colOff>3800475</xdr:colOff>
          <xdr:row>31</xdr:row>
          <xdr:rowOff>0</xdr:rowOff>
        </xdr:to>
        <xdr:sp macro="" textlink="">
          <xdr:nvSpPr>
            <xdr:cNvPr id="1026" name="Kontrollkästche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005EA8"/>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3543300</xdr:colOff>
          <xdr:row>33</xdr:row>
          <xdr:rowOff>0</xdr:rowOff>
        </xdr:from>
        <xdr:to>
          <xdr:col>1</xdr:col>
          <xdr:colOff>3800475</xdr:colOff>
          <xdr:row>34</xdr:row>
          <xdr:rowOff>0</xdr:rowOff>
        </xdr:to>
        <xdr:sp macro="" textlink="">
          <xdr:nvSpPr>
            <xdr:cNvPr id="1027" name="Kontrollkästche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005EA8"/>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3533775</xdr:colOff>
          <xdr:row>60</xdr:row>
          <xdr:rowOff>0</xdr:rowOff>
        </xdr:from>
        <xdr:to>
          <xdr:col>1</xdr:col>
          <xdr:colOff>3790950</xdr:colOff>
          <xdr:row>61</xdr:row>
          <xdr:rowOff>0</xdr:rowOff>
        </xdr:to>
        <xdr:sp macro="" textlink="">
          <xdr:nvSpPr>
            <xdr:cNvPr id="1028" name="Kontrollkästche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005EA8"/>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25</xdr:col>
      <xdr:colOff>828446</xdr:colOff>
      <xdr:row>0</xdr:row>
      <xdr:rowOff>159487</xdr:rowOff>
    </xdr:from>
    <xdr:to>
      <xdr:col>27</xdr:col>
      <xdr:colOff>962026</xdr:colOff>
      <xdr:row>0</xdr:row>
      <xdr:rowOff>469107</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6077971" y="159487"/>
          <a:ext cx="1238480" cy="309620"/>
        </a:xfrm>
        <a:prstGeom prst="rect">
          <a:avLst/>
        </a:prstGeom>
      </xdr:spPr>
    </xdr:pic>
    <xdr:clientData/>
  </xdr:twoCellAnchor>
  <xdr:twoCellAnchor>
    <xdr:from>
      <xdr:col>0</xdr:col>
      <xdr:colOff>238125</xdr:colOff>
      <xdr:row>16</xdr:row>
      <xdr:rowOff>238125</xdr:rowOff>
    </xdr:from>
    <xdr:to>
      <xdr:col>1</xdr:col>
      <xdr:colOff>3695700</xdr:colOff>
      <xdr:row>19</xdr:row>
      <xdr:rowOff>219075</xdr:rowOff>
    </xdr:to>
    <xdr:sp macro="" textlink="">
      <xdr:nvSpPr>
        <xdr:cNvPr id="11" name="Rechteck 10">
          <a:extLst>
            <a:ext uri="{FF2B5EF4-FFF2-40B4-BE49-F238E27FC236}">
              <a16:creationId xmlns:a16="http://schemas.microsoft.com/office/drawing/2014/main" id="{00000000-0008-0000-0000-00000B000000}"/>
            </a:ext>
          </a:extLst>
        </xdr:cNvPr>
        <xdr:cNvSpPr/>
      </xdr:nvSpPr>
      <xdr:spPr>
        <a:xfrm>
          <a:off x="238125" y="3371850"/>
          <a:ext cx="3705225" cy="857250"/>
        </a:xfrm>
        <a:prstGeom prst="rect">
          <a:avLst/>
        </a:prstGeom>
        <a:noFill/>
        <a:ln w="19050">
          <a:solidFill>
            <a:srgbClr val="005EA8"/>
          </a:solidFill>
          <a:prstDash val="sysDot"/>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de-DE" sz="1200" b="1" i="1">
              <a:solidFill>
                <a:srgbClr val="005EA8"/>
              </a:solidFill>
              <a:latin typeface="Verdana" panose="020B0604030504040204" pitchFamily="34" charset="0"/>
              <a:ea typeface="Verdana" panose="020B0604030504040204" pitchFamily="34" charset="0"/>
              <a:cs typeface="Verdana" panose="020B0604030504040204" pitchFamily="34" charset="0"/>
            </a:rPr>
            <a:t>Tipp:</a:t>
          </a:r>
          <a:r>
            <a:rPr lang="de-DE" sz="1200" b="1" i="1" baseline="0">
              <a:solidFill>
                <a:srgbClr val="005EA8"/>
              </a:solidFill>
              <a:latin typeface="Verdana" panose="020B0604030504040204" pitchFamily="34" charset="0"/>
              <a:ea typeface="Verdana" panose="020B0604030504040204" pitchFamily="34" charset="0"/>
              <a:cs typeface="Verdana" panose="020B0604030504040204" pitchFamily="34" charset="0"/>
            </a:rPr>
            <a:t> </a:t>
          </a:r>
        </a:p>
        <a:p>
          <a:pPr algn="ctr"/>
          <a:r>
            <a:rPr lang="de-DE" sz="1200" i="1" baseline="0">
              <a:solidFill>
                <a:srgbClr val="005EA8"/>
              </a:solidFill>
              <a:latin typeface="Verdana" panose="020B0604030504040204" pitchFamily="34" charset="0"/>
              <a:ea typeface="Verdana" panose="020B0604030504040204" pitchFamily="34" charset="0"/>
              <a:cs typeface="Verdana" panose="020B0604030504040204" pitchFamily="34" charset="0"/>
            </a:rPr>
            <a:t>Sie wissen die Gebühren Ihrer Bank nicht auswendig? Dann nehmen Sie sich am besten Ihre Kontoauszüge zuhilfe.</a:t>
          </a:r>
          <a:endParaRPr lang="de-DE" sz="1200" i="1">
            <a:solidFill>
              <a:srgbClr val="005EA8"/>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3"/>
  <sheetViews>
    <sheetView showGridLines="0" tabSelected="1" zoomScaleNormal="100" workbookViewId="0">
      <selection activeCell="J7" sqref="J7:L7"/>
    </sheetView>
  </sheetViews>
  <sheetFormatPr baseColWidth="10" defaultRowHeight="14.25" x14ac:dyDescent="0.25"/>
  <cols>
    <col min="1" max="1" width="1.7109375" style="77" customWidth="1"/>
    <col min="2" max="2" width="59.140625" style="77" customWidth="1"/>
    <col min="3" max="3" width="0.85546875" style="79" customWidth="1"/>
    <col min="4" max="4" width="15.7109375" style="77" customWidth="1"/>
    <col min="5" max="5" width="0.85546875" style="77" customWidth="1"/>
    <col min="6" max="6" width="15.7109375" style="77" customWidth="1"/>
    <col min="7" max="7" width="0.85546875" style="77" customWidth="1"/>
    <col min="8" max="8" width="15.7109375" style="77" customWidth="1"/>
    <col min="9" max="9" width="0.85546875" style="77" customWidth="1"/>
    <col min="10" max="10" width="15.7109375" style="77" customWidth="1"/>
    <col min="11" max="11" width="0.85546875" style="77" customWidth="1"/>
    <col min="12" max="12" width="15.7109375" style="77" customWidth="1"/>
    <col min="13" max="13" width="0.85546875" style="77" customWidth="1"/>
    <col min="14" max="14" width="15.7109375" style="77" customWidth="1"/>
    <col min="15" max="15" width="0.85546875" style="79" customWidth="1"/>
    <col min="16" max="16" width="0.85546875" style="77" customWidth="1"/>
    <col min="17" max="17" width="0.85546875" style="79" customWidth="1"/>
    <col min="18" max="18" width="15.7109375" style="77" customWidth="1"/>
    <col min="19" max="19" width="0.85546875" style="77" customWidth="1"/>
    <col min="20" max="20" width="15.7109375" style="77" customWidth="1"/>
    <col min="21" max="21" width="0.85546875" style="77" customWidth="1"/>
    <col min="22" max="22" width="15.7109375" style="77" customWidth="1"/>
    <col min="23" max="23" width="0.85546875" style="77" customWidth="1"/>
    <col min="24" max="24" width="15.7109375" style="77" customWidth="1"/>
    <col min="25" max="25" width="0.85546875" style="77" customWidth="1"/>
    <col min="26" max="26" width="15.7109375" style="77" customWidth="1"/>
    <col min="27" max="27" width="0.85546875" style="77" customWidth="1"/>
    <col min="28" max="28" width="15.7109375" style="77" customWidth="1"/>
    <col min="29" max="29" width="0.85546875" style="79" customWidth="1"/>
    <col min="30" max="16384" width="11.42578125" style="77"/>
  </cols>
  <sheetData>
    <row r="1" spans="2:29" ht="44.25" customHeight="1" x14ac:dyDescent="0.25">
      <c r="B1" s="184" t="s">
        <v>104</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row>
    <row r="2" spans="2:29" ht="27.75" customHeight="1" x14ac:dyDescent="0.25">
      <c r="B2" s="78" t="s">
        <v>96</v>
      </c>
    </row>
    <row r="3" spans="2:29" ht="169.5" customHeight="1" x14ac:dyDescent="0.25">
      <c r="B3" s="217" t="s">
        <v>105</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183"/>
    </row>
    <row r="4" spans="2:29" ht="20.100000000000001" customHeight="1" x14ac:dyDescent="0.25">
      <c r="B4" s="218"/>
      <c r="C4" s="218"/>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80"/>
    </row>
    <row r="5" spans="2:29" ht="20.100000000000001" customHeight="1" x14ac:dyDescent="0.25">
      <c r="B5" s="185" t="s">
        <v>0</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ht="5.0999999999999996" customHeight="1" x14ac:dyDescent="0.25">
      <c r="B6" s="81"/>
      <c r="C6" s="82"/>
      <c r="D6" s="82"/>
      <c r="E6" s="82"/>
      <c r="F6" s="82"/>
      <c r="G6" s="82"/>
      <c r="H6" s="82"/>
      <c r="I6" s="82"/>
      <c r="J6" s="82"/>
      <c r="K6" s="82"/>
      <c r="L6" s="82"/>
      <c r="M6" s="82"/>
      <c r="N6" s="82"/>
      <c r="O6" s="82"/>
      <c r="P6" s="82"/>
      <c r="Q6" s="82"/>
      <c r="R6" s="82"/>
      <c r="S6" s="82"/>
      <c r="T6" s="82"/>
      <c r="U6" s="82"/>
      <c r="V6" s="82"/>
      <c r="W6" s="82"/>
      <c r="X6" s="82"/>
      <c r="Y6" s="82"/>
      <c r="Z6" s="82"/>
      <c r="AA6" s="82"/>
      <c r="AB6" s="82"/>
      <c r="AC6" s="83"/>
    </row>
    <row r="7" spans="2:29" ht="20.100000000000001" customHeight="1" x14ac:dyDescent="0.25">
      <c r="B7" s="84" t="s">
        <v>85</v>
      </c>
      <c r="C7" s="85"/>
      <c r="D7" s="86"/>
      <c r="E7" s="86"/>
      <c r="F7" s="86"/>
      <c r="G7" s="86"/>
      <c r="H7" s="86"/>
      <c r="I7" s="87"/>
      <c r="J7" s="226" t="s">
        <v>52</v>
      </c>
      <c r="K7" s="227"/>
      <c r="L7" s="228"/>
      <c r="M7" s="88"/>
      <c r="N7" s="202" t="str">
        <f>IF(J7="","",IF(J7="Bitte auswählen","","✔"))</f>
        <v/>
      </c>
      <c r="O7" s="202"/>
      <c r="P7" s="202"/>
      <c r="Q7" s="202"/>
      <c r="R7" s="202"/>
      <c r="S7" s="88"/>
      <c r="T7" s="88"/>
      <c r="U7" s="88"/>
      <c r="V7" s="88"/>
      <c r="W7" s="88"/>
      <c r="X7" s="88"/>
      <c r="Y7" s="88"/>
      <c r="Z7" s="88"/>
      <c r="AA7" s="88"/>
      <c r="AB7" s="88"/>
      <c r="AC7" s="89"/>
    </row>
    <row r="8" spans="2:29" ht="5.0999999999999996" customHeight="1" x14ac:dyDescent="0.25">
      <c r="B8" s="90"/>
      <c r="C8" s="91"/>
      <c r="D8" s="88"/>
      <c r="E8" s="88"/>
      <c r="F8" s="88"/>
      <c r="G8" s="88"/>
      <c r="H8" s="88"/>
      <c r="I8" s="88"/>
      <c r="J8" s="88"/>
      <c r="K8" s="88"/>
      <c r="L8" s="88"/>
      <c r="M8" s="88"/>
      <c r="N8" s="92"/>
      <c r="O8" s="91"/>
      <c r="P8" s="88"/>
      <c r="Q8" s="91"/>
      <c r="R8" s="88"/>
      <c r="S8" s="88"/>
      <c r="T8" s="88"/>
      <c r="U8" s="88"/>
      <c r="V8" s="88"/>
      <c r="W8" s="88"/>
      <c r="X8" s="88"/>
      <c r="Y8" s="88"/>
      <c r="Z8" s="88"/>
      <c r="AA8" s="88"/>
      <c r="AB8" s="88"/>
      <c r="AC8" s="89"/>
    </row>
    <row r="9" spans="2:29" ht="20.100000000000001" customHeight="1" x14ac:dyDescent="0.25">
      <c r="B9" s="84" t="s">
        <v>1</v>
      </c>
      <c r="C9" s="85"/>
      <c r="D9" s="86"/>
      <c r="E9" s="86"/>
      <c r="F9" s="86"/>
      <c r="G9" s="86"/>
      <c r="H9" s="86"/>
      <c r="I9" s="87"/>
      <c r="J9" s="220" t="s">
        <v>49</v>
      </c>
      <c r="K9" s="221"/>
      <c r="L9" s="222"/>
      <c r="M9" s="88"/>
      <c r="N9" s="202" t="str">
        <f>IF(J9="","Mindestalter: 18 Jahre",IF(J9="Bitte eingeben","Mindestalter: 18 Jahre","✔"))</f>
        <v>Mindestalter: 18 Jahre</v>
      </c>
      <c r="O9" s="202"/>
      <c r="P9" s="202"/>
      <c r="Q9" s="202"/>
      <c r="R9" s="202"/>
      <c r="S9" s="93"/>
      <c r="T9" s="93"/>
      <c r="U9" s="93"/>
      <c r="V9" s="93"/>
      <c r="W9" s="93"/>
      <c r="X9" s="93"/>
      <c r="Y9" s="93"/>
      <c r="Z9" s="93"/>
      <c r="AA9" s="93"/>
      <c r="AB9" s="93"/>
      <c r="AC9" s="89"/>
    </row>
    <row r="10" spans="2:29" ht="5.0999999999999996" customHeight="1" x14ac:dyDescent="0.25">
      <c r="B10" s="94"/>
      <c r="C10" s="91"/>
      <c r="D10" s="88"/>
      <c r="E10" s="88"/>
      <c r="F10" s="88"/>
      <c r="G10" s="88"/>
      <c r="H10" s="88"/>
      <c r="I10" s="88"/>
      <c r="J10" s="88"/>
      <c r="K10" s="88"/>
      <c r="L10" s="88"/>
      <c r="M10" s="88"/>
      <c r="N10" s="88"/>
      <c r="O10" s="91"/>
      <c r="P10" s="88"/>
      <c r="Q10" s="91"/>
      <c r="R10" s="88"/>
      <c r="S10" s="88"/>
      <c r="T10" s="88"/>
      <c r="U10" s="88"/>
      <c r="V10" s="88"/>
      <c r="W10" s="88"/>
      <c r="X10" s="88"/>
      <c r="Y10" s="88"/>
      <c r="Z10" s="88"/>
      <c r="AA10" s="88"/>
      <c r="AB10" s="88"/>
      <c r="AC10" s="89"/>
    </row>
    <row r="11" spans="2:29" ht="20.100000000000001" customHeight="1" x14ac:dyDescent="0.25">
      <c r="B11" s="84" t="s">
        <v>2</v>
      </c>
      <c r="C11" s="85"/>
      <c r="D11" s="86"/>
      <c r="E11" s="86"/>
      <c r="F11" s="86"/>
      <c r="G11" s="86"/>
      <c r="H11" s="86"/>
      <c r="I11" s="87"/>
      <c r="J11" s="193" t="s">
        <v>52</v>
      </c>
      <c r="K11" s="194"/>
      <c r="L11" s="195"/>
      <c r="M11" s="88"/>
      <c r="N11" s="202" t="str">
        <f>IF(J11="","",IF(J11="Bitte auswählen","","✔"))</f>
        <v/>
      </c>
      <c r="O11" s="202"/>
      <c r="P11" s="202"/>
      <c r="Q11" s="202"/>
      <c r="R11" s="202"/>
      <c r="S11" s="88"/>
      <c r="T11" s="88"/>
      <c r="U11" s="88"/>
      <c r="V11" s="88"/>
      <c r="W11" s="88"/>
      <c r="X11" s="88"/>
      <c r="Y11" s="88"/>
      <c r="Z11" s="88"/>
      <c r="AA11" s="88"/>
      <c r="AB11" s="88"/>
      <c r="AC11" s="89"/>
    </row>
    <row r="12" spans="2:29" ht="5.0999999999999996" customHeight="1" x14ac:dyDescent="0.25">
      <c r="B12" s="94"/>
      <c r="C12" s="91"/>
      <c r="D12" s="88"/>
      <c r="E12" s="88"/>
      <c r="F12" s="88"/>
      <c r="G12" s="88"/>
      <c r="H12" s="88"/>
      <c r="I12" s="88"/>
      <c r="J12" s="88"/>
      <c r="K12" s="88"/>
      <c r="L12" s="88"/>
      <c r="M12" s="88"/>
      <c r="N12" s="88"/>
      <c r="O12" s="91"/>
      <c r="P12" s="88"/>
      <c r="Q12" s="91"/>
      <c r="R12" s="88"/>
      <c r="S12" s="88"/>
      <c r="T12" s="88"/>
      <c r="U12" s="88"/>
      <c r="V12" s="88"/>
      <c r="W12" s="88"/>
      <c r="X12" s="88"/>
      <c r="Y12" s="88"/>
      <c r="Z12" s="88"/>
      <c r="AA12" s="88"/>
      <c r="AB12" s="88"/>
      <c r="AC12" s="89"/>
    </row>
    <row r="13" spans="2:29" ht="20.100000000000001" customHeight="1" x14ac:dyDescent="0.25">
      <c r="B13" s="84" t="s">
        <v>3</v>
      </c>
      <c r="C13" s="85"/>
      <c r="D13" s="86"/>
      <c r="E13" s="86"/>
      <c r="F13" s="86"/>
      <c r="G13" s="86"/>
      <c r="H13" s="86"/>
      <c r="I13" s="87"/>
      <c r="J13" s="223" t="s">
        <v>49</v>
      </c>
      <c r="K13" s="224"/>
      <c r="L13" s="225"/>
      <c r="M13" s="88"/>
      <c r="N13" s="202" t="str">
        <f>IF(J13="","",IF(J13="Bitte eingeben","","✔"))</f>
        <v/>
      </c>
      <c r="O13" s="202"/>
      <c r="P13" s="202"/>
      <c r="Q13" s="202"/>
      <c r="R13" s="202"/>
      <c r="S13" s="88"/>
      <c r="T13" s="88"/>
      <c r="U13" s="88"/>
      <c r="V13" s="88"/>
      <c r="W13" s="88"/>
      <c r="X13" s="88"/>
      <c r="Y13" s="88"/>
      <c r="Z13" s="88"/>
      <c r="AA13" s="88"/>
      <c r="AB13" s="88"/>
      <c r="AC13" s="89"/>
    </row>
    <row r="14" spans="2:29" ht="5.0999999999999996" customHeight="1" x14ac:dyDescent="0.25">
      <c r="B14" s="94"/>
      <c r="C14" s="91"/>
      <c r="D14" s="88"/>
      <c r="E14" s="88"/>
      <c r="F14" s="88"/>
      <c r="G14" s="88"/>
      <c r="H14" s="88"/>
      <c r="I14" s="88"/>
      <c r="J14" s="88"/>
      <c r="K14" s="88"/>
      <c r="L14" s="88"/>
      <c r="M14" s="88"/>
      <c r="N14" s="88"/>
      <c r="O14" s="91"/>
      <c r="P14" s="88"/>
      <c r="Q14" s="91"/>
      <c r="R14" s="88"/>
      <c r="S14" s="88"/>
      <c r="T14" s="88"/>
      <c r="U14" s="88"/>
      <c r="V14" s="88"/>
      <c r="W14" s="88"/>
      <c r="X14" s="88"/>
      <c r="Y14" s="88"/>
      <c r="Z14" s="88"/>
      <c r="AA14" s="88"/>
      <c r="AB14" s="88"/>
      <c r="AC14" s="89"/>
    </row>
    <row r="15" spans="2:29" ht="20.100000000000001" customHeight="1" x14ac:dyDescent="0.25">
      <c r="B15" s="84" t="s">
        <v>4</v>
      </c>
      <c r="C15" s="85"/>
      <c r="D15" s="86"/>
      <c r="E15" s="86"/>
      <c r="F15" s="86"/>
      <c r="G15" s="86"/>
      <c r="H15" s="86"/>
      <c r="I15" s="87"/>
      <c r="J15" s="193" t="s">
        <v>52</v>
      </c>
      <c r="K15" s="194"/>
      <c r="L15" s="195"/>
      <c r="M15" s="88"/>
      <c r="N15" s="202" t="str">
        <f>IF(J15="","",IF(J15="Bitte auswählen","","✔"))</f>
        <v/>
      </c>
      <c r="O15" s="202"/>
      <c r="P15" s="202"/>
      <c r="Q15" s="202"/>
      <c r="R15" s="202"/>
      <c r="S15" s="88"/>
      <c r="T15" s="88"/>
      <c r="U15" s="88"/>
      <c r="V15" s="88"/>
      <c r="W15" s="88"/>
      <c r="X15" s="88"/>
      <c r="Y15" s="88"/>
      <c r="Z15" s="88"/>
      <c r="AA15" s="88"/>
      <c r="AB15" s="88"/>
      <c r="AC15" s="89"/>
    </row>
    <row r="16" spans="2:29" ht="5.0999999999999996" customHeight="1" thickBot="1" x14ac:dyDescent="0.3">
      <c r="B16" s="95"/>
      <c r="C16" s="96"/>
      <c r="D16" s="97"/>
      <c r="E16" s="97"/>
      <c r="F16" s="97"/>
      <c r="G16" s="97"/>
      <c r="H16" s="97"/>
      <c r="I16" s="97"/>
      <c r="J16" s="97"/>
      <c r="K16" s="97"/>
      <c r="L16" s="97"/>
      <c r="M16" s="97"/>
      <c r="N16" s="97"/>
      <c r="O16" s="96"/>
      <c r="P16" s="97"/>
      <c r="Q16" s="96"/>
      <c r="R16" s="97"/>
      <c r="S16" s="97"/>
      <c r="T16" s="97"/>
      <c r="U16" s="97"/>
      <c r="V16" s="97"/>
      <c r="W16" s="97"/>
      <c r="X16" s="97"/>
      <c r="Y16" s="97"/>
      <c r="Z16" s="97"/>
      <c r="AA16" s="97"/>
      <c r="AB16" s="97"/>
      <c r="AC16" s="98"/>
    </row>
    <row r="17" spans="1:29" ht="20.100000000000001" customHeight="1" thickBot="1" x14ac:dyDescent="0.3"/>
    <row r="18" spans="1:29" s="99" customFormat="1" ht="30" customHeight="1" x14ac:dyDescent="0.25">
      <c r="C18" s="187" t="s">
        <v>7</v>
      </c>
      <c r="D18" s="188"/>
      <c r="E18" s="188"/>
      <c r="F18" s="188"/>
      <c r="G18" s="188"/>
      <c r="H18" s="188"/>
      <c r="I18" s="188"/>
      <c r="J18" s="188"/>
      <c r="K18" s="188"/>
      <c r="L18" s="188"/>
      <c r="M18" s="188"/>
      <c r="N18" s="188"/>
      <c r="O18" s="189"/>
      <c r="P18" s="100"/>
      <c r="Q18" s="187" t="s">
        <v>8</v>
      </c>
      <c r="R18" s="188"/>
      <c r="S18" s="188"/>
      <c r="T18" s="188"/>
      <c r="U18" s="188"/>
      <c r="V18" s="188"/>
      <c r="W18" s="188"/>
      <c r="X18" s="188"/>
      <c r="Y18" s="188"/>
      <c r="Z18" s="188"/>
      <c r="AA18" s="188"/>
      <c r="AB18" s="188"/>
      <c r="AC18" s="189"/>
    </row>
    <row r="19" spans="1:29" s="99" customFormat="1" ht="20.100000000000001" customHeight="1" thickBot="1" x14ac:dyDescent="0.3">
      <c r="C19" s="190" t="s">
        <v>97</v>
      </c>
      <c r="D19" s="191"/>
      <c r="E19" s="191"/>
      <c r="F19" s="191"/>
      <c r="G19" s="191"/>
      <c r="H19" s="191"/>
      <c r="I19" s="191"/>
      <c r="J19" s="191"/>
      <c r="K19" s="191"/>
      <c r="L19" s="191"/>
      <c r="M19" s="191"/>
      <c r="N19" s="191"/>
      <c r="O19" s="192"/>
      <c r="P19" s="100"/>
      <c r="Q19" s="190" t="s">
        <v>34</v>
      </c>
      <c r="R19" s="191"/>
      <c r="S19" s="191"/>
      <c r="T19" s="191"/>
      <c r="U19" s="191"/>
      <c r="V19" s="191"/>
      <c r="W19" s="191"/>
      <c r="X19" s="191"/>
      <c r="Y19" s="191"/>
      <c r="Z19" s="191"/>
      <c r="AA19" s="191"/>
      <c r="AB19" s="191"/>
      <c r="AC19" s="192"/>
    </row>
    <row r="20" spans="1:29" ht="20.100000000000001" customHeight="1" x14ac:dyDescent="0.25">
      <c r="C20" s="101"/>
      <c r="D20" s="229" t="str">
        <f>IF(C19="Bitte Bank eingeben","","✔")</f>
        <v/>
      </c>
      <c r="E20" s="229"/>
      <c r="F20" s="229"/>
      <c r="G20" s="229"/>
      <c r="H20" s="229"/>
      <c r="I20" s="229"/>
      <c r="J20" s="229"/>
      <c r="K20" s="229"/>
      <c r="L20" s="229"/>
      <c r="M20" s="229"/>
      <c r="N20" s="229"/>
      <c r="O20" s="102"/>
      <c r="P20" s="103"/>
      <c r="Q20" s="104"/>
      <c r="R20" s="230" t="s">
        <v>6</v>
      </c>
      <c r="S20" s="230"/>
      <c r="T20" s="230"/>
      <c r="U20" s="230"/>
      <c r="V20" s="230"/>
      <c r="W20" s="230"/>
      <c r="X20" s="230"/>
      <c r="Y20" s="230"/>
      <c r="Z20" s="230"/>
      <c r="AA20" s="230"/>
      <c r="AB20" s="230"/>
      <c r="AC20" s="89"/>
    </row>
    <row r="21" spans="1:29" ht="5.0999999999999996" customHeight="1" x14ac:dyDescent="0.25">
      <c r="B21" s="105"/>
      <c r="C21" s="104"/>
      <c r="D21" s="88"/>
      <c r="E21" s="88"/>
      <c r="F21" s="88"/>
      <c r="G21" s="88"/>
      <c r="H21" s="88"/>
      <c r="I21" s="88"/>
      <c r="J21" s="88"/>
      <c r="K21" s="88"/>
      <c r="L21" s="88"/>
      <c r="M21" s="88"/>
      <c r="N21" s="88"/>
      <c r="O21" s="89"/>
      <c r="P21" s="103"/>
      <c r="Q21" s="104"/>
      <c r="R21" s="88"/>
      <c r="S21" s="88"/>
      <c r="T21" s="88"/>
      <c r="U21" s="88"/>
      <c r="V21" s="88"/>
      <c r="W21" s="88"/>
      <c r="X21" s="88"/>
      <c r="Y21" s="88"/>
      <c r="Z21" s="88"/>
      <c r="AA21" s="88"/>
      <c r="AB21" s="88"/>
      <c r="AC21" s="89"/>
    </row>
    <row r="22" spans="1:29" ht="39.950000000000003" customHeight="1" x14ac:dyDescent="0.25">
      <c r="B22" s="106" t="s">
        <v>10</v>
      </c>
      <c r="C22" s="107"/>
      <c r="D22" s="205" t="s">
        <v>5</v>
      </c>
      <c r="E22" s="205"/>
      <c r="F22" s="205"/>
      <c r="G22" s="205"/>
      <c r="H22" s="205"/>
      <c r="I22" s="108"/>
      <c r="J22" s="205" t="s">
        <v>9</v>
      </c>
      <c r="K22" s="205"/>
      <c r="L22" s="205"/>
      <c r="M22" s="108"/>
      <c r="N22" s="109" t="str">
        <f>IF($J$15="pro Jahr","Kosten pro Jahr","Kosten pro Monat")</f>
        <v>Kosten pro Monat</v>
      </c>
      <c r="O22" s="110"/>
      <c r="P22" s="111"/>
      <c r="Q22" s="112"/>
      <c r="R22" s="205" t="s">
        <v>5</v>
      </c>
      <c r="S22" s="205"/>
      <c r="T22" s="205"/>
      <c r="U22" s="205"/>
      <c r="V22" s="205"/>
      <c r="W22" s="108"/>
      <c r="X22" s="205" t="s">
        <v>9</v>
      </c>
      <c r="Y22" s="205"/>
      <c r="Z22" s="205"/>
      <c r="AA22" s="108"/>
      <c r="AB22" s="109" t="str">
        <f>IF($J$15="pro Jahr","Kosten pro Jahr","Kosten pro Monat")</f>
        <v>Kosten pro Monat</v>
      </c>
      <c r="AC22" s="110"/>
    </row>
    <row r="23" spans="1:29" ht="5.0999999999999996" customHeight="1" x14ac:dyDescent="0.25">
      <c r="B23" s="113"/>
      <c r="C23" s="104"/>
      <c r="D23" s="88"/>
      <c r="E23" s="88"/>
      <c r="F23" s="88"/>
      <c r="G23" s="88"/>
      <c r="H23" s="88"/>
      <c r="I23" s="88"/>
      <c r="J23" s="88"/>
      <c r="K23" s="88"/>
      <c r="L23" s="88"/>
      <c r="M23" s="88"/>
      <c r="N23" s="88"/>
      <c r="O23" s="89"/>
      <c r="P23" s="103"/>
      <c r="Q23" s="104"/>
      <c r="R23" s="88"/>
      <c r="S23" s="88"/>
      <c r="T23" s="88"/>
      <c r="U23" s="88"/>
      <c r="V23" s="88"/>
      <c r="W23" s="88"/>
      <c r="X23" s="88"/>
      <c r="Y23" s="88"/>
      <c r="Z23" s="88"/>
      <c r="AA23" s="88"/>
      <c r="AB23" s="88"/>
      <c r="AC23" s="89"/>
    </row>
    <row r="24" spans="1:29" ht="20.100000000000001" customHeight="1" x14ac:dyDescent="0.25">
      <c r="B24" s="114" t="s">
        <v>11</v>
      </c>
      <c r="C24" s="115"/>
      <c r="D24" s="196" t="s">
        <v>49</v>
      </c>
      <c r="E24" s="197"/>
      <c r="F24" s="197"/>
      <c r="G24" s="197"/>
      <c r="H24" s="198"/>
      <c r="I24" s="116"/>
      <c r="J24" s="207" t="s">
        <v>52</v>
      </c>
      <c r="K24" s="208"/>
      <c r="L24" s="209"/>
      <c r="M24" s="116"/>
      <c r="N24" s="117" t="str">
        <f>IF(AND(D24&gt;=0,J24=""),"",IF(AND(D24&gt;=0,J24="Bitte auswählen"),"",IF(D24="Bitte eingeben","",IF(D24="","",IF(AND(J24="pro Monat",$N$22="Kosten pro Jahr"),D24*12,IF(AND(J24="pro Jahr",$N$22="Kosten pro Monat"),D24/12,D24))))))</f>
        <v/>
      </c>
      <c r="O24" s="118"/>
      <c r="P24" s="119"/>
      <c r="Q24" s="120"/>
      <c r="R24" s="199" t="str">
        <f>IF($J$9="","",IF($J$11="Bitte auswählen","",IF($J$11="","",IF($J$13="","",IF($J$15="Bitte auswählen","",IF($J$15="","",IF($Q$19="Bitte Bank auswählen","",IF(AND($Q$19="1822direkt",$J$9&lt;'1822direkt'!$H$3),'1822direkt'!D9,IF(AND($Q$19="1822direkt",$J$9&gt;='1822direkt'!$H$3,$J$13&gt;'1822direkt'!$U$4),'1822direkt'!Q9,IF(AND($Q$19="1822direkt",$J$9&gt;='1822direkt'!$H$3,$J$13='1822direkt'!$AH$4),'1822direkt'!AD9,IF(AND($Q$19="Commerzbank (Girokonto)",$J$13&gt;=Commerzbank!H3),Commerzbank!D9,IF(AND($Q$19="Commerzbank (Girokonto)",$J$13&lt;Commerzbank!H3),Commerzbank!Q9,IF($Q$19="Consorsbank",Consorsbank!D9,IF(AND($Q$19="DKB",$J$13&lt;DKB!$H$3),DKB!D9,IF(AND($Q$19="DKB",$J$13&gt;DKB!$U$3),DKB!Q9,IF($Q$19="ING-DiBa",'ING-DiBa'!D9,IF(AND($Q$19="Netbank",$J$13&lt;Netbank!$H$3),Netbank!D9,IF(AND($Q$19="Netbank",J11="Nein"),Netbank!D9,IF(AND($Q$19="Netbank",$J$13&gt;Netbank!$U$3,J11="Ja"),Netbank!Q9,IF(AND($Q$19="Norisbank",$J$13&gt;Norisbank!$J$3),Norisbank!D9,IF(AND($Q$19="Norisbank",$J$13=Norisbank!$U$3),Norisbank!Q9,IF(AND($Q$19="Postbank (Giro direkt)",J7="Ich gehe zur Schule."),Postbank!Q9,IF(AND($Q$19="Postbank (Giro direkt)",J7="Ich befinde mich in Ausbildung."),Postbank!Q9,IF(AND($Q$19="Postbank (Giro direkt)",J7="Ich bin Wehrdienstleistende(r)."),Postbank!Q9,IF(AND($Q$19="Postbank (Giro direkt)",J7="Ich studiere."),Postbank!Q9,IF($Q$19="Postbank (Giro direkt)",Postbank!D9,IF(AND($Q$19="Wüstenrot direct",$J$9&lt;'Wüstenrot direct'!$H$3),'Wüstenrot direct'!D9,IF(AND($Q$19="Wüstenrot direct",$J$13&gt;'Wüstenrot direct'!$H$4),'Wüstenrot direct'!D9,IF(AND($Q$19="Wüstenrot direct",$J$9&gt;'Wüstenrot direct'!$U$3,$J$13&lt;'Wüstenrot direct'!$U$4),'Wüstenrot direct'!Q9)))))))))))))))))))))))))))))</f>
        <v/>
      </c>
      <c r="S24" s="200"/>
      <c r="T24" s="200"/>
      <c r="U24" s="200"/>
      <c r="V24" s="201"/>
      <c r="W24" s="116"/>
      <c r="X24" s="214" t="str">
        <f>IF($J$9="","",IF($J$11="Bitte auswählen","",IF($J$11="","",IF($J$13="","",IF($J$15="Bitte auswählen","",IF($J$15="","",IF($Q$19="Bitte Bank auswählen","",IF(AND($Q$19="1822direkt",$J$9&lt;'1822direkt'!$H$3),'1822direkt'!J9,IF(AND($Q$19="1822direkt",$J$9&gt;='1822direkt'!$H$3,$J$13&gt;'1822direkt'!$U$4),'1822direkt'!W9,IF(AND($Q$19="1822direkt",$J$9&gt;='1822direkt'!$H$3,$J$13='1822direkt'!$AH$4),'1822direkt'!AJ9,IF($Q$19="Commerzbank (Girokonto)",Commerzbank!J9,IF($Q$19="Consorsbank",Consorsbank!J9,IF(AND($Q$19="DKB",$J$13&lt;DKB!$H$3),DKB!J9,IF(AND($Q$19="DKB",$J$13&gt;DKB!$U$3),DKB!W9,IF($Q$19="ING-DiBa",'ING-DiBa'!J9,IF(AND($Q$19="Netbank",$J$13&lt;Netbank!$H$3),Netbank!J9,IF(AND($Q$19="Netbank",$J$13&gt;Netbank!$U$3),Netbank!W9,IF(AND($Q$19="Norisbank",$J$13&gt;Norisbank!$J$3),Norisbank!J9,IF(AND($Q$19="Norisbank",$J$13=Norisbank!$U$3),Norisbank!W9,IF($Q$19="Postbank (Giro direkt)",Postbank!J9,IF(AND($Q$19="Wüstenrot direct",$J$9&lt;'Wüstenrot direct'!$H$3),'Wüstenrot direct'!J9,IF(AND($Q$19="Wüstenrot direct",$J$13&gt;'Wüstenrot direct'!$H$4),'Wüstenrot direct'!J9,IF(AND($Q$19="Wüstenrot direct",$J$9&gt;'Wüstenrot direct'!$U$3,$J$13&lt;'Wüstenrot direct'!$U$4),'Wüstenrot direct'!W9)))))))))))))))))))))))</f>
        <v/>
      </c>
      <c r="Y24" s="215"/>
      <c r="Z24" s="216"/>
      <c r="AA24" s="116"/>
      <c r="AB24" s="117" t="str">
        <f>IF(N24="","",IF(X24="","",IF(AND(X24="pro Monat",$AB$22="Kosten pro Jahr"),R24*12,IF(AND(X24="pro Jahr",$AB$22="Kosten pro Monat"),R24/12,R24))))</f>
        <v/>
      </c>
      <c r="AC24" s="89"/>
    </row>
    <row r="25" spans="1:29" ht="5.0999999999999996" customHeight="1" x14ac:dyDescent="0.25">
      <c r="B25" s="121"/>
      <c r="C25" s="115"/>
      <c r="D25" s="116"/>
      <c r="E25" s="116"/>
      <c r="F25" s="116"/>
      <c r="G25" s="116"/>
      <c r="H25" s="116"/>
      <c r="I25" s="116"/>
      <c r="J25" s="116"/>
      <c r="K25" s="116"/>
      <c r="L25" s="116"/>
      <c r="M25" s="116"/>
      <c r="N25" s="116"/>
      <c r="O25" s="118"/>
      <c r="P25" s="119"/>
      <c r="Q25" s="120"/>
      <c r="R25" s="116"/>
      <c r="S25" s="116"/>
      <c r="T25" s="116"/>
      <c r="U25" s="116"/>
      <c r="V25" s="116"/>
      <c r="W25" s="116"/>
      <c r="X25" s="116"/>
      <c r="Y25" s="116"/>
      <c r="Z25" s="116"/>
      <c r="AA25" s="116"/>
      <c r="AB25" s="116"/>
      <c r="AC25" s="89"/>
    </row>
    <row r="26" spans="1:29" ht="20.100000000000001" customHeight="1" x14ac:dyDescent="0.25">
      <c r="B26" s="114" t="s">
        <v>12</v>
      </c>
      <c r="C26" s="115"/>
      <c r="D26" s="196" t="s">
        <v>49</v>
      </c>
      <c r="E26" s="197"/>
      <c r="F26" s="197"/>
      <c r="G26" s="197"/>
      <c r="H26" s="198"/>
      <c r="I26" s="116"/>
      <c r="J26" s="207" t="s">
        <v>52</v>
      </c>
      <c r="K26" s="208"/>
      <c r="L26" s="209"/>
      <c r="M26" s="116"/>
      <c r="N26" s="117" t="str">
        <f>IF(AND(D26&gt;=0,J26=""),"",IF(AND(D26&gt;=0,J26="Bitte auswählen"),"",IF(D26="Bitte eingeben","",IF(D26="","",IF(AND(J26="pro Monat",$N$22="Kosten pro Jahr"),D26*12,IF(AND(J26="pro Jahr",$N$22="Kosten pro Monat"),D26/12,D26))))))</f>
        <v/>
      </c>
      <c r="O26" s="118"/>
      <c r="P26" s="119"/>
      <c r="Q26" s="120"/>
      <c r="R26" s="199" t="str">
        <f>IF($J$9="","",IF($J$11="Bitte auswählen","",IF($J$11="","",IF($J$13="","",IF($J$15="Bitte auswählen","",IF($J$15="","",IF($Q$19="Bitte Bank auswählen","",IF(AND($Q$19="1822direkt",$J$9&lt;'1822direkt'!$H$3),'1822direkt'!D11,IF(AND($Q$19="1822direkt",$J$9&gt;='1822direkt'!$H$3,$J$13&gt;'1822direkt'!$U$4),'1822direkt'!Q11,IF(AND($Q$19="1822direkt",$J$9&gt;='1822direkt'!$H$3,$J$13='1822direkt'!$AH$4),'1822direkt'!AD11,IF($Q$19="Commerzbank (Girokonto)",Commerzbank!D11,IF($Q$19="Consorsbank",Consorsbank!D11,IF(AND($Q$19="DKB",$J$13&lt;DKB!$H$3),DKB!D11,IF(AND($Q$19="DKB",$J$13&gt;DKB!$U$3),DKB!Q11,IF($Q$19="ING-DiBa",'ING-DiBa'!D11,IF(AND($Q$19="Netbank",$J$13&lt;Netbank!$H$3),Netbank!D11,IF(AND($Q$19="Netbank",J11="Nein"),Netbank!D11,IF(AND($Q$19="Netbank",$J$13&gt;Netbank!$U$3,J11="Ja"),Netbank!Q11,IF(AND($Q$19="Norisbank",$J$13&gt;Norisbank!$J$3),Norisbank!D11,IF(AND($Q$19="Norisbank",$J$13=Norisbank!$U$3),Norisbank!Q11,IF($Q$19="Postbank (Giro direkt)",Postbank!D11,IF(AND($Q$19="Wüstenrot direct",$J$9&lt;'Wüstenrot direct'!$H$3),'Wüstenrot direct'!D11,IF(AND($Q$19="Wüstenrot direct",$J$13&gt;'Wüstenrot direct'!$H$4),'Wüstenrot direct'!D11,IF(AND($Q$19="Wüstenrot direct",$J$9&gt;'Wüstenrot direct'!$U$3,$J$13&lt;'Wüstenrot direct'!$U$4),'Wüstenrot direct'!Q11))))))))))))))))))))))))</f>
        <v/>
      </c>
      <c r="S26" s="200"/>
      <c r="T26" s="200"/>
      <c r="U26" s="200"/>
      <c r="V26" s="201"/>
      <c r="W26" s="116"/>
      <c r="X26" s="214" t="str">
        <f>IF($J$9="","",IF($J$11="Bitte auswählen","",IF($J$11="","",IF($J$13="","",IF($J$15="Bitte auswählen","",IF($J$15="","",IF($Q$19="Bitte Bank auswählen","",IF(AND($Q$19="1822direkt",$J$9&lt;'1822direkt'!$H$3),'1822direkt'!J11,IF(AND($Q$19="1822direkt",$J$9&gt;='1822direkt'!$H$3,$J$13&gt;'1822direkt'!$U$4),'1822direkt'!W11,IF(AND($Q$19="1822direkt",$J$9&gt;='1822direkt'!$H$3,$J$13='1822direkt'!$AH$4),'1822direkt'!AJ11,IF($Q$19="Commerzbank (Girokonto)",Commerzbank!J11,IF($Q$19="Consorsbank",Consorsbank!J11,IF(AND($Q$19="DKB",$J$13&lt;DKB!$H$3),DKB!J11,IF(AND($Q$19="DKB",$J$13&gt;DKB!$U$3),DKB!W11,IF($Q$19="ING-DiBa",'ING-DiBa'!J11,IF(AND($Q$19="Netbank",$J$13&lt;Netbank!$H$3),Netbank!J11,IF(AND($Q$19="Netbank",$J$13&gt;Netbank!$U$3),Netbank!W11,IF(AND($Q$19="Norisbank",$J$13&gt;Norisbank!$J$3),Norisbank!J11,IF(AND($Q$19="Norisbank",$J$13=Norisbank!$U$3),Norisbank!W11,IF($Q$19="Postbank (Giro direkt)",Postbank!J11,IF(AND($Q$19="Wüstenrot direct",$J$9&lt;'Wüstenrot direct'!$H$3),'Wüstenrot direct'!J11,IF(AND($Q$19="Wüstenrot direct",$J$13&gt;'Wüstenrot direct'!$H$4),'Wüstenrot direct'!J11,IF(AND($Q$19="Wüstenrot direct",$J$9&gt;'Wüstenrot direct'!$U$3,$J$13&lt;'Wüstenrot direct'!$U$4),'Wüstenrot direct'!W11)))))))))))))))))))))))</f>
        <v/>
      </c>
      <c r="Y26" s="215"/>
      <c r="Z26" s="216"/>
      <c r="AA26" s="116"/>
      <c r="AB26" s="117" t="str">
        <f>IF(N26="","",IF(X26="","",IF(AND(X26="pro Monat",$AB$22="Kosten pro Jahr"),R26*12,IF(AND(X26="pro Jahr",$AB$22="Kosten pro Monat"),R26/12,R26))))</f>
        <v/>
      </c>
      <c r="AC26" s="89"/>
    </row>
    <row r="27" spans="1:29" ht="5.0999999999999996" customHeight="1" x14ac:dyDescent="0.25">
      <c r="B27" s="122"/>
      <c r="C27" s="115"/>
      <c r="D27" s="116"/>
      <c r="E27" s="116"/>
      <c r="F27" s="116"/>
      <c r="G27" s="116"/>
      <c r="H27" s="116"/>
      <c r="I27" s="116"/>
      <c r="J27" s="116"/>
      <c r="K27" s="116"/>
      <c r="L27" s="116"/>
      <c r="M27" s="116"/>
      <c r="N27" s="116"/>
      <c r="O27" s="118"/>
      <c r="P27" s="119"/>
      <c r="Q27" s="120"/>
      <c r="R27" s="116"/>
      <c r="S27" s="116"/>
      <c r="T27" s="116"/>
      <c r="U27" s="116"/>
      <c r="V27" s="116"/>
      <c r="W27" s="116"/>
      <c r="X27" s="116"/>
      <c r="Y27" s="116"/>
      <c r="Z27" s="116"/>
      <c r="AA27" s="116"/>
      <c r="AB27" s="116"/>
      <c r="AC27" s="89"/>
    </row>
    <row r="28" spans="1:29" ht="20.100000000000001" customHeight="1" x14ac:dyDescent="0.25">
      <c r="A28" s="123" t="b">
        <v>1</v>
      </c>
      <c r="B28" s="124" t="s">
        <v>72</v>
      </c>
      <c r="C28" s="125"/>
      <c r="D28" s="116"/>
      <c r="E28" s="116"/>
      <c r="F28" s="116"/>
      <c r="G28" s="116"/>
      <c r="H28" s="116"/>
      <c r="I28" s="116"/>
      <c r="J28" s="116"/>
      <c r="K28" s="116"/>
      <c r="L28" s="116"/>
      <c r="M28" s="116"/>
      <c r="N28" s="116"/>
      <c r="O28" s="118"/>
      <c r="P28" s="119"/>
      <c r="Q28" s="120"/>
      <c r="R28" s="203" t="str">
        <f>IF($Q$19="1822direkt","Liegt Ihr jährlicher Kreditkartenumsatz bei mind. 4.000 €?",IF($Q$19="Wüstenrot direct","Liegt Ihr jährlicher Kreditkartenumsatz bei mind. 2.000 €?",""))</f>
        <v/>
      </c>
      <c r="S28" s="203"/>
      <c r="T28" s="203"/>
      <c r="U28" s="203"/>
      <c r="V28" s="203"/>
      <c r="W28" s="203"/>
      <c r="X28" s="203"/>
      <c r="Y28" s="203"/>
      <c r="Z28" s="126" t="s">
        <v>52</v>
      </c>
      <c r="AA28" s="127"/>
      <c r="AC28" s="89"/>
    </row>
    <row r="29" spans="1:29" ht="20.100000000000001" customHeight="1" x14ac:dyDescent="0.25">
      <c r="B29" s="114" t="str">
        <f>IF(A28=FALSE,"","Gebühr für die Kreditkarte")</f>
        <v>Gebühr für die Kreditkarte</v>
      </c>
      <c r="C29" s="115"/>
      <c r="D29" s="196" t="s">
        <v>49</v>
      </c>
      <c r="E29" s="197"/>
      <c r="F29" s="197"/>
      <c r="G29" s="197"/>
      <c r="H29" s="198"/>
      <c r="I29" s="116"/>
      <c r="J29" s="207" t="s">
        <v>52</v>
      </c>
      <c r="K29" s="208"/>
      <c r="L29" s="209"/>
      <c r="M29" s="116"/>
      <c r="N29" s="117" t="str">
        <f>IF(AND(D29&gt;=0,J29=""),"",IF(AND(D29&gt;=0,J29="Bitte auswählen"),"",IF(A28=FALSE,"",IF(D29="Bitte eingeben","",IF(D29="","",IF(AND(J29="pro Monat",$N$22="Kosten pro Jahr"),D29*12,IF(AND(J29="pro Jahr",$N$22="Kosten pro Monat"),D29/12,D29)))))))</f>
        <v/>
      </c>
      <c r="O29" s="118"/>
      <c r="P29" s="119"/>
      <c r="Q29" s="120"/>
      <c r="R29" s="199" t="str">
        <f>IF($J$9="","",IF($J$11="Bitte auswählen","",IF($J$11="","",IF($J$13="","",IF($J$15="Bitte auswählen","",IF($J$15="","",IF($Q$19="Bitte Bank auswählen","",IF(AND($Q$19="1822direkt",$J$9&lt;'1822direkt'!$H$3,Z28="Nein"),'1822direkt'!D14,IF(AND($Q$19="1822direkt",$J$9&gt;='1822direkt'!$H$3,$J$13&gt;'1822direkt'!$U$4,Z28="Nein"),'1822direkt'!Q14,IF(AND($Q$19="1822direkt",$J$9&gt;='1822direkt'!$H$3,$J$13='1822direkt'!$AH$4,Z28="Nein"),'1822direkt'!AD14,IF(AND($Q$19="1822direkt",Z28="Bitte auswählen"),"",IF(AND($Q$19="1822direkt",Z28=""),"",IF(AND($Q$19="1822direkt",Z28="Ja"),'1822direkt'!AG16,IF($Q$19="Commerzbank (Girokonto)",Commerzbank!D14,IF($Q$19="Consorsbank",Consorsbank!D14,IF(AND($Q$19="DKB",$J$13&lt;DKB!$H$3),DKB!D14,IF(AND($Q$19="DKB",$J$13&gt;DKB!$U$3),DKB!Q14,IF($Q$19="ING-DiBa",'ING-DiBa'!D14,IF(AND($Q$19="Netbank",$J$13&lt;Netbank!$H$3),Netbank!D14,IF(AND($Q$19="Netbank",$J$13&gt;Netbank!$U$3),Netbank!Q14,IF(AND($Q$19="Norisbank",$J$13&gt;Norisbank!$J$3),Norisbank!D14,IF(AND($Q$19="Norisbank",$J$13=Norisbank!$U$3),Norisbank!Q14,IF($Q$19="Postbank (Giro direkt)",Postbank!D14,IF(AND($Q$19="Wüstenrot direct",$J$9&lt;'Wüstenrot direct'!$H$3),'Wüstenrot direct'!D14,IF(AND($Q$19="Wüstenrot direct",$J$9&gt;'Wüstenrot direct'!$U$3,Z28="Ja"),'Wüstenrot direct'!Q14,IF(AND($Q$19="Wüstenrot direct",$J$9&gt;'Wüstenrot direct'!$U$3,Z28="Nein"),"0,00 € (19,00 € ab dem zweiten Jahr)",IF(AND($Q$19="Wüstenrot direct",$J$9&gt;'Wüstenrot direct'!$U$3,Z28="Bitte auswählen"),"",IF(AND($Q$19="Wüstenrot direct",$J$9&gt;'Wüstenrot direct'!$U$3,Z28=""),""))))))))))))))))))))))))))))</f>
        <v/>
      </c>
      <c r="S29" s="200"/>
      <c r="T29" s="200"/>
      <c r="U29" s="200"/>
      <c r="V29" s="201"/>
      <c r="W29" s="116"/>
      <c r="X29" s="214" t="str">
        <f>IF($J$9="","",IF($J$11="Bitte auswählen","",IF($J$11="","",IF($J$13="","",IF($J$15="Bitte auswählen","",IF($J$15="","",IF($Q$19="Bitte Bank auswählen","",IF(AND($Q$19="1822direkt",$J$9&lt;'1822direkt'!$H$3),'1822direkt'!J14,IF(AND($Q$19="1822direkt",$J$9&gt;='1822direkt'!$H$3,$J$13&gt;'1822direkt'!$U$4),'1822direkt'!W14,IF(AND($Q$19="1822direkt",$J$9&gt;='1822direkt'!$H$3,$J$13='1822direkt'!$AH$4),'1822direkt'!AJ14,IF($Q$19="Commerzbank (Girokonto)",Commerzbank!J14,IF($Q$19="Consorsbank",Consorsbank!J14,IF(AND($Q$19="DKB",$J$13&lt;DKB!$H$3),DKB!J14,IF(AND($Q$19="DKB",$J$13&gt;DKB!$U$3),DKB!W14,IF($Q$19="ING-DiBa",'ING-DiBa'!J14,IF(AND($Q$19="Netbank",$J$13&lt;Netbank!$H$3),Netbank!J14,IF(AND($Q$19="Netbank",$J$13&gt;Netbank!$U$3),Netbank!W14,IF(AND($Q$19="Norisbank",$J$13&gt;Norisbank!$J$3),Norisbank!J14,IF(AND($Q$19="Norisbank",$J$13=Norisbank!$U$3),Norisbank!W14,IF($Q$19="Postbank (Giro direkt)",Postbank!J14,IF(AND($Q$19="Wüstenrot direct",$J$9&lt;'Wüstenrot direct'!$H$3),'Wüstenrot direct'!J14,IF(AND($Q$19="Wüstenrot direct",$J$13&gt;'Wüstenrot direct'!$H$4),'Wüstenrot direct'!J14,IF(AND($Q$19="Wüstenrot direct",$J$9&gt;'Wüstenrot direct'!$U$3,$J$13&lt;'Wüstenrot direct'!$U$4),'Wüstenrot direct'!W14)))))))))))))))))))))))</f>
        <v/>
      </c>
      <c r="Y29" s="215"/>
      <c r="Z29" s="216"/>
      <c r="AA29" s="116"/>
      <c r="AB29" s="117" t="str">
        <f>IF(A28=FALSE,"",IF(D29="","",IF(D29="Bitte eingeben","",IF(J29="","",IF(J29="Bitte auswählen","",IF(R29="","",IF(AND($Q$19="Wüstenrot direct",Z28="Nein"),0,IF(AND(X29="pro Monat",$AB$22="Kosten pro Jahr"),R29*12,IF(AND(X29="pro Jahr",$AB$22="Kosten pro Monat"),R29/12,R29)))))))))</f>
        <v/>
      </c>
      <c r="AC29" s="89"/>
    </row>
    <row r="30" spans="1:29" ht="5.0999999999999996" customHeight="1" x14ac:dyDescent="0.25">
      <c r="B30" s="122"/>
      <c r="C30" s="115"/>
      <c r="D30" s="116"/>
      <c r="E30" s="116"/>
      <c r="F30" s="116"/>
      <c r="G30" s="116"/>
      <c r="H30" s="116"/>
      <c r="I30" s="116"/>
      <c r="J30" s="116"/>
      <c r="K30" s="116"/>
      <c r="L30" s="116"/>
      <c r="M30" s="116"/>
      <c r="N30" s="116"/>
      <c r="O30" s="118"/>
      <c r="P30" s="119"/>
      <c r="Q30" s="120"/>
      <c r="R30" s="116"/>
      <c r="S30" s="116"/>
      <c r="T30" s="116"/>
      <c r="U30" s="116"/>
      <c r="V30" s="116"/>
      <c r="W30" s="116"/>
      <c r="X30" s="116"/>
      <c r="Y30" s="116"/>
      <c r="Z30" s="116"/>
      <c r="AA30" s="116"/>
      <c r="AB30" s="116"/>
      <c r="AC30" s="89"/>
    </row>
    <row r="31" spans="1:29" ht="20.100000000000001" customHeight="1" x14ac:dyDescent="0.25">
      <c r="A31" s="123" t="b">
        <v>1</v>
      </c>
      <c r="B31" s="128" t="s">
        <v>13</v>
      </c>
      <c r="C31" s="125"/>
      <c r="D31" s="116"/>
      <c r="E31" s="116"/>
      <c r="F31" s="116"/>
      <c r="G31" s="116"/>
      <c r="H31" s="116"/>
      <c r="I31" s="116"/>
      <c r="J31" s="116"/>
      <c r="K31" s="116"/>
      <c r="L31" s="116"/>
      <c r="M31" s="116"/>
      <c r="N31" s="116"/>
      <c r="O31" s="118"/>
      <c r="P31" s="119"/>
      <c r="Q31" s="120"/>
      <c r="R31" s="116"/>
      <c r="S31" s="116"/>
      <c r="T31" s="116"/>
      <c r="U31" s="116"/>
      <c r="V31" s="116"/>
      <c r="W31" s="116"/>
      <c r="X31" s="116"/>
      <c r="Y31" s="116"/>
      <c r="Z31" s="116"/>
      <c r="AA31" s="116"/>
      <c r="AB31" s="116"/>
      <c r="AC31" s="89"/>
    </row>
    <row r="32" spans="1:29" ht="20.100000000000001" customHeight="1" x14ac:dyDescent="0.25">
      <c r="B32" s="114" t="str">
        <f>IF(A31=FALSE,"","Gebühr für die Partner-Girocard")</f>
        <v>Gebühr für die Partner-Girocard</v>
      </c>
      <c r="C32" s="115"/>
      <c r="D32" s="196" t="s">
        <v>49</v>
      </c>
      <c r="E32" s="197"/>
      <c r="F32" s="197"/>
      <c r="G32" s="197"/>
      <c r="H32" s="198"/>
      <c r="I32" s="116"/>
      <c r="J32" s="207" t="s">
        <v>52</v>
      </c>
      <c r="K32" s="208"/>
      <c r="L32" s="209"/>
      <c r="M32" s="116"/>
      <c r="N32" s="117" t="str">
        <f>IF(AND(D32&gt;=0,J32=""),"",IF(AND(D32&gt;=0,J32="Bitte auswählen"),"",IF(A31=FALSE,"",IF(D32="Bitte eingeben","",IF(D32="","",IF(AND(J32="pro Monat",$N$22="Kosten pro Jahr"),D32*12,IF(AND(J32="pro Jahr",$N$22="Kosten pro Monat"),D32/12,D32)))))))</f>
        <v/>
      </c>
      <c r="O32" s="118"/>
      <c r="P32" s="119"/>
      <c r="Q32" s="120"/>
      <c r="R32" s="199" t="str">
        <f>IF($J$9="","",IF($J$11="Bitte auswählen","",IF($J$11="","",IF($J$13="","",IF($J$15="Bitte auswählen","",IF($J$15="","",IF($Q$19="Bitte Bank auswählen","",IF(AND($Q$19="1822direkt",$J$9&lt;'1822direkt'!$H$3),'1822direkt'!D17,IF(AND($Q$19="1822direkt",$J$9&gt;='1822direkt'!$H$3,$J$13&gt;'1822direkt'!$U$4),'1822direkt'!Q17,IF(AND($Q$19="1822direkt",$J$9&gt;='1822direkt'!$H$3,$J$13='1822direkt'!$AH$4),'1822direkt'!AD17,IF($Q$19="Commerzbank (Girokonto)",Commerzbank!D17,IF($Q$19="Consorsbank",Consorsbank!D17,IF(AND($Q$19="DKB",$J$13&lt;DKB!$H$3),DKB!D17,IF(AND($Q$19="DKB",$J$13&gt;DKB!$U$3),DKB!Q17,IF($Q$19="ING-DiBa",'ING-DiBa'!D17,IF(AND($Q$19="Netbank",$J$13&lt;Netbank!$H$3),Netbank!D17,IF(AND($Q$19="Netbank",$J$13&gt;Netbank!$U$3),Netbank!Q17,IF(AND($Q$19="Norisbank",$J$13&gt;Norisbank!$J$3),Norisbank!D17,IF(AND($Q$19="Norisbank",$J$13=Norisbank!$U$3),Norisbank!Q17,IF($Q$19="Postbank (Giro direkt)",Postbank!D17,IF(AND($Q$19="Wüstenrot direct",$J$9&lt;'Wüstenrot direct'!$H$3),'Wüstenrot direct'!D17,IF(AND($Q$19="Wüstenrot direct",$J$13&gt;'Wüstenrot direct'!$H$4),'Wüstenrot direct'!D17,IF(AND($Q$19="Wüstenrot direct",$J$9&gt;'Wüstenrot direct'!$U$3,$J$13&lt;'Wüstenrot direct'!$U$4),'Wüstenrot direct'!Q17)))))))))))))))))))))))</f>
        <v/>
      </c>
      <c r="S32" s="200"/>
      <c r="T32" s="200"/>
      <c r="U32" s="200"/>
      <c r="V32" s="201"/>
      <c r="W32" s="116"/>
      <c r="X32" s="214" t="str">
        <f>IF($J$9="","",IF($J$11="Bitte auswählen","",IF($J$11="","",IF($J$13="","",IF($J$15="Bitte auswählen","",IF($J$15="","",IF($Q$19="Bitte Bank auswählen","",IF(AND($Q$19="1822direkt",$J$9&lt;'1822direkt'!$H$3),'1822direkt'!J17,IF(AND($Q$19="1822direkt",$J$9&gt;='1822direkt'!$H$3,$J$13&gt;'1822direkt'!$U$4),'1822direkt'!W17,IF(AND($Q$19="1822direkt",$J$9&gt;='1822direkt'!$H$3,$J$13='1822direkt'!$AH$4),'1822direkt'!AJ17,IF($Q$19="Commerzbank (Girokonto)",Commerzbank!J17,IF($Q$19="Consorsbank",Consorsbank!J17,IF(AND($Q$19="DKB",$J$13&lt;DKB!$H$3),DKB!J17,IF(AND($Q$19="DKB",$J$13&gt;DKB!$U$3),DKB!W17,IF($Q$19="ING-DiBa",'ING-DiBa'!J17,IF(AND($Q$19="Netbank",$J$13&lt;Netbank!$H$3),Netbank!J17,IF(AND($Q$19="Netbank",$J$13&gt;Netbank!$U$3),Netbank!W17,IF(AND($Q$19="Norisbank",$J$13&gt;Norisbank!$J$3),Norisbank!J17,IF(AND($Q$19="Norisbank",$J$13=Norisbank!$U$3),Norisbank!W17,IF($Q$19="Postbank (Giro direkt)",Postbank!J17,IF(AND($Q$19="Wüstenrot direct",$J$9&lt;'Wüstenrot direct'!$H$3),'Wüstenrot direct'!J17,IF(AND($Q$19="Wüstenrot direct",$J$13&gt;'Wüstenrot direct'!$H$4),'Wüstenrot direct'!J17,IF(AND($Q$19="Wüstenrot direct",$J$9&gt;'Wüstenrot direct'!$U$3,$J$13&lt;'Wüstenrot direct'!$U$4),'Wüstenrot direct'!W17)))))))))))))))))))))))</f>
        <v/>
      </c>
      <c r="Y32" s="215"/>
      <c r="Z32" s="216"/>
      <c r="AA32" s="116"/>
      <c r="AB32" s="117" t="str">
        <f>IF(A31=FALSE,"",IF(D32="","",IF(D32="Bitte eingeben","",IF(J32="","",IF(J32="Bitte auswählen","",IF(X32="","",IF(AND(X32="pro Monat",$AB$22="Kosten pro Jahr"),R32*12,IF(AND(X32="pro Jahr",$AB$22="Kosten pro Monat"),R32/12,R32))))))))</f>
        <v/>
      </c>
      <c r="AC32" s="89"/>
    </row>
    <row r="33" spans="1:29" ht="5.0999999999999996" customHeight="1" x14ac:dyDescent="0.25">
      <c r="B33" s="122"/>
      <c r="C33" s="115"/>
      <c r="D33" s="116"/>
      <c r="E33" s="116"/>
      <c r="F33" s="116"/>
      <c r="G33" s="116"/>
      <c r="H33" s="116"/>
      <c r="I33" s="116"/>
      <c r="J33" s="116"/>
      <c r="K33" s="116"/>
      <c r="L33" s="116"/>
      <c r="M33" s="116"/>
      <c r="N33" s="116"/>
      <c r="O33" s="118"/>
      <c r="P33" s="119"/>
      <c r="Q33" s="120"/>
      <c r="R33" s="116"/>
      <c r="S33" s="116"/>
      <c r="T33" s="116"/>
      <c r="U33" s="116"/>
      <c r="V33" s="116"/>
      <c r="W33" s="116"/>
      <c r="X33" s="116"/>
      <c r="Y33" s="116"/>
      <c r="Z33" s="116"/>
      <c r="AA33" s="116"/>
      <c r="AB33" s="116"/>
      <c r="AC33" s="89"/>
    </row>
    <row r="34" spans="1:29" ht="20.100000000000001" customHeight="1" x14ac:dyDescent="0.25">
      <c r="A34" s="123" t="b">
        <v>1</v>
      </c>
      <c r="B34" s="128" t="s">
        <v>14</v>
      </c>
      <c r="C34" s="125"/>
      <c r="D34" s="116"/>
      <c r="E34" s="116"/>
      <c r="F34" s="116"/>
      <c r="G34" s="116"/>
      <c r="H34" s="116"/>
      <c r="I34" s="116"/>
      <c r="J34" s="116"/>
      <c r="K34" s="116"/>
      <c r="L34" s="116"/>
      <c r="M34" s="116"/>
      <c r="N34" s="116"/>
      <c r="O34" s="118"/>
      <c r="P34" s="119"/>
      <c r="Q34" s="120"/>
      <c r="R34" s="203" t="str">
        <f>IF($Q$19="1822direkt","Liegt der jährliche Umsatz der Partnerkarte bei mind. 4.000 €?",IF($Q$19="Wüstenrot direct","Liegt der jährliche Umsatz der Partnerkarte bei mind. 2.000 €?",""))</f>
        <v/>
      </c>
      <c r="S34" s="203"/>
      <c r="T34" s="203"/>
      <c r="U34" s="203"/>
      <c r="V34" s="203"/>
      <c r="W34" s="203"/>
      <c r="X34" s="203"/>
      <c r="Y34" s="203"/>
      <c r="Z34" s="129" t="s">
        <v>52</v>
      </c>
      <c r="AA34" s="127"/>
      <c r="AC34" s="89"/>
    </row>
    <row r="35" spans="1:29" ht="20.100000000000001" customHeight="1" x14ac:dyDescent="0.25">
      <c r="B35" s="114" t="str">
        <f>IF(A34=FALSE,"",IF(A31=FALSE,"",IF(A28=FALSE,"","Gebühr für die Partner-Kreditkarte")))</f>
        <v>Gebühr für die Partner-Kreditkarte</v>
      </c>
      <c r="C35" s="115"/>
      <c r="D35" s="196" t="s">
        <v>49</v>
      </c>
      <c r="E35" s="197"/>
      <c r="F35" s="197"/>
      <c r="G35" s="197"/>
      <c r="H35" s="198"/>
      <c r="I35" s="116"/>
      <c r="J35" s="207" t="s">
        <v>52</v>
      </c>
      <c r="K35" s="208"/>
      <c r="L35" s="209"/>
      <c r="M35" s="116"/>
      <c r="N35" s="117" t="str">
        <f>IF(A34=FALSE,"",IF(A31=FALSE,"",IF(A28=FALSE,"",IF(AND(D35&gt;=0,J35=""),"",IF(AND(D35&gt;=0,J35="Bitte auswählen"),"",IF(D35="Bitte eingeben","",IF(D35="","",IF(AND(J35="pro Monat",$N$22="Kosten pro Jahr"),D35*12,IF(AND(J35="pro Jahr",$N$22="Kosten pro Monat"),D35/12,D35)))))))))</f>
        <v/>
      </c>
      <c r="O35" s="118"/>
      <c r="P35" s="119"/>
      <c r="Q35" s="120"/>
      <c r="R35" s="199" t="str">
        <f>IF($J$9="","",IF($J$11="Bitte auswählen","",IF($J$11="","",IF($J$13="","",IF($J$15="Bitte auswählen","",IF($J$15="","",IF($Q$19="Bitte Bank auswählen","",IF(AND($Q$19="1822direkt",$J$9&lt;'1822direkt'!$H$3,Z34="Nein"),'1822direkt'!D20,IF(AND($Q$19="1822direkt",$J$9&gt;='1822direkt'!$H$3,$J$13&gt;'1822direkt'!$U$4,Z34="Nein"),'1822direkt'!Q20,IF(AND($Q$19="1822direkt",$J$9&gt;='1822direkt'!$H$3,$J$13='1822direkt'!$AH$4,Z34="Nein"),'1822direkt'!AD20,IF(AND($Q$19="1822direkt",Z34="Bitte auswählen"),"",IF(AND($Q$19="1822direkt",Z34=""),"",IF(AND($Q$19="1822direkt",Z34="Ja"),'1822direkt'!AG22,IF($Q$19="Commerzbank (Girokonto)",Commerzbank!D20,IF($Q$19="Consorsbank",Consorsbank!D20,IF(AND($Q$19="DKB",$J$13&lt;DKB!$H$3),DKB!D20,IF(AND($Q$19="DKB",$J$13&gt;DKB!$U$3),DKB!Q20,IF($Q$19="ING-DiBa",'ING-DiBa'!D20,IF(AND($Q$19="Netbank",$J$13&lt;Netbank!$H$3),Netbank!D20,IF(AND($Q$19="Netbank",$J$13&gt;Netbank!$U$3),Netbank!Q20,IF(AND($Q$19="Norisbank",$J$13&gt;Norisbank!$J$3),Norisbank!D20,IF(AND($Q$19="Norisbank",$J$13=Norisbank!$U$3),Norisbank!Q20,IF($Q$19="Postbank (Giro direkt)",Postbank!D20,IF(AND($Q$19="Wüstenrot direct",$J$9&lt;'Wüstenrot direct'!$H$3),'Wüstenrot direct'!D20,IF(AND($Q$19="Wüstenrot direct",$J$9&gt;'Wüstenrot direct'!$U$3,Z34="Ja"),'Wüstenrot direct'!Q20,IF(AND($Q$19="Wüstenrot direct",$J$9&gt;'Wüstenrot direct'!$U$3,Z34="Nein"),"0,00 € (19,00 € ab dem zweiten Jahr)",IF(AND($Q$19="Wüstenrot direct",$J$9&gt;'Wüstenrot direct'!$U$3,Z34="Bitte auswählen"),"",IF(AND($Q$19="Wüstenrot direct",$J$9&gt;'Wüstenrot direct'!$U$3,Z34=""),""))))))))))))))))))))))))))))</f>
        <v/>
      </c>
      <c r="S35" s="200"/>
      <c r="T35" s="200"/>
      <c r="U35" s="200"/>
      <c r="V35" s="201"/>
      <c r="W35" s="116"/>
      <c r="X35" s="214" t="str">
        <f>IF($J$9="","",IF($J$11="Bitte auswählen","",IF($J$11="","",IF($J$13="","",IF($J$15="Bitte auswählen","",IF($J$15="","",IF($Q$19="Bitte Bank auswählen","",IF(AND($Q$19="1822direkt",$J$9&lt;'1822direkt'!$H$3),"",IF(AND($Q$19="1822direkt",$J$9&gt;='1822direkt'!$H$3,$J$13&gt;'1822direkt'!$U$4),'1822direkt'!W20,IF(AND($Q$19="1822direkt",$J$9&gt;='1822direkt'!$H$3,$J$13='1822direkt'!$AH$4),'1822direkt'!AJ20,IF($Q$19="Commerzbank (Girokonto)",Commerzbank!J20,IF($Q$19="Consorsbank",Consorsbank!J20,IF(AND($Q$19="DKB",$J$13&lt;DKB!$H$3),DKB!J20,IF(AND($Q$19="DKB",$J$13&gt;DKB!$U$3),DKB!W20,IF($Q$19="ING-DiBa",'ING-DiBa'!J20,IF(AND($Q$19="Netbank",$J$13&lt;Netbank!$H$3),Netbank!J20,IF(AND($Q$19="Netbank",$J$13&gt;Netbank!$U$3),Netbank!W20,IF(AND($Q$19="Norisbank",$J$13&gt;Norisbank!$J$3),Norisbank!J20,IF(AND($Q$19="Norisbank",$J$13=Norisbank!$U$3),Norisbank!W20,IF($Q$19="Postbank (Giro direkt)",Postbank!J20,IF(AND($Q$19="Wüstenrot direct",$J$9&lt;'Wüstenrot direct'!$H$3),'Wüstenrot direct'!J20,IF(AND($Q$19="Wüstenrot direct",$J$13&gt;'Wüstenrot direct'!$H$4),'Wüstenrot direct'!J20,IF(AND($Q$19="Wüstenrot direct",$J$9&gt;'Wüstenrot direct'!$U$3,$J$13&lt;'Wüstenrot direct'!$U$4),'Wüstenrot direct'!W20)))))))))))))))))))))))</f>
        <v/>
      </c>
      <c r="Y35" s="215"/>
      <c r="Z35" s="216"/>
      <c r="AA35" s="116"/>
      <c r="AB35" s="117" t="str">
        <f>IF(A28=FALSE,"",IF(A31=FALSE,"",IF(A34=FALSE,"",IF(D35="","",IF(D35="Bitte eingeben","",IF(J35="","",IF(J35="Bitte auswählen","",IF(R35="","",IF(AND($Q$19="Wüstenrot direct",Z34="Nein"),0,IF(AND(X35="pro Monat",$AB$22="Kosten pro Jahr"),R35*12,IF(AND(X35="pro Jahr",$AB$22="Kosten pro Monat"),R35/12,R35)))))))))))</f>
        <v/>
      </c>
      <c r="AC35" s="89"/>
    </row>
    <row r="36" spans="1:29" ht="5.0999999999999996" customHeight="1" x14ac:dyDescent="0.25">
      <c r="B36" s="113"/>
      <c r="C36" s="104"/>
      <c r="D36" s="88"/>
      <c r="E36" s="88"/>
      <c r="F36" s="88"/>
      <c r="G36" s="88"/>
      <c r="H36" s="88"/>
      <c r="I36" s="88"/>
      <c r="J36" s="88"/>
      <c r="K36" s="88"/>
      <c r="L36" s="88"/>
      <c r="M36" s="88"/>
      <c r="N36" s="88"/>
      <c r="O36" s="89"/>
      <c r="P36" s="103"/>
      <c r="Q36" s="104"/>
      <c r="R36" s="88"/>
      <c r="S36" s="88"/>
      <c r="T36" s="88"/>
      <c r="U36" s="88"/>
      <c r="V36" s="88"/>
      <c r="W36" s="88"/>
      <c r="X36" s="88"/>
      <c r="Y36" s="88"/>
      <c r="Z36" s="88"/>
      <c r="AA36" s="88"/>
      <c r="AB36" s="88"/>
      <c r="AC36" s="89"/>
    </row>
    <row r="37" spans="1:29" ht="20.100000000000001" customHeight="1" x14ac:dyDescent="0.25">
      <c r="B37" s="130" t="s">
        <v>15</v>
      </c>
      <c r="C37" s="131"/>
      <c r="D37" s="132"/>
      <c r="E37" s="132"/>
      <c r="F37" s="132"/>
      <c r="G37" s="132"/>
      <c r="H37" s="132"/>
      <c r="I37" s="132"/>
      <c r="J37" s="132"/>
      <c r="K37" s="132"/>
      <c r="L37" s="132"/>
      <c r="M37" s="132"/>
      <c r="N37" s="133">
        <f>SUM(N35,N32,N29,N26,N24)</f>
        <v>0</v>
      </c>
      <c r="O37" s="134"/>
      <c r="P37" s="135"/>
      <c r="Q37" s="131"/>
      <c r="R37" s="132"/>
      <c r="S37" s="132"/>
      <c r="T37" s="132"/>
      <c r="U37" s="132"/>
      <c r="V37" s="132"/>
      <c r="W37" s="132"/>
      <c r="X37" s="132"/>
      <c r="Y37" s="132"/>
      <c r="Z37" s="132"/>
      <c r="AA37" s="132"/>
      <c r="AB37" s="133">
        <f>SUM(AB35,AB32,AB29,AB26,AB24)</f>
        <v>0</v>
      </c>
      <c r="AC37" s="134"/>
    </row>
    <row r="38" spans="1:29" ht="5.0999999999999996" customHeight="1" x14ac:dyDescent="0.25">
      <c r="B38" s="105"/>
      <c r="C38" s="104"/>
      <c r="D38" s="88"/>
      <c r="E38" s="88"/>
      <c r="F38" s="88"/>
      <c r="G38" s="88"/>
      <c r="H38" s="88"/>
      <c r="I38" s="88"/>
      <c r="J38" s="88"/>
      <c r="K38" s="88"/>
      <c r="L38" s="88"/>
      <c r="M38" s="88"/>
      <c r="N38" s="88"/>
      <c r="O38" s="89"/>
      <c r="P38" s="103"/>
      <c r="Q38" s="104"/>
      <c r="R38" s="88"/>
      <c r="S38" s="88"/>
      <c r="T38" s="88"/>
      <c r="U38" s="88"/>
      <c r="V38" s="88"/>
      <c r="W38" s="88"/>
      <c r="X38" s="88"/>
      <c r="Y38" s="88"/>
      <c r="Z38" s="88"/>
      <c r="AA38" s="88"/>
      <c r="AB38" s="88"/>
      <c r="AC38" s="89"/>
    </row>
    <row r="39" spans="1:29" ht="20.100000000000001" customHeight="1" x14ac:dyDescent="0.25">
      <c r="C39" s="104"/>
      <c r="D39" s="88"/>
      <c r="E39" s="88"/>
      <c r="F39" s="88"/>
      <c r="G39" s="88"/>
      <c r="H39" s="88"/>
      <c r="I39" s="88"/>
      <c r="J39" s="88"/>
      <c r="K39" s="88"/>
      <c r="L39" s="88"/>
      <c r="M39" s="88"/>
      <c r="N39" s="88"/>
      <c r="O39" s="89"/>
      <c r="P39" s="103"/>
      <c r="Q39" s="104"/>
      <c r="R39" s="88"/>
      <c r="S39" s="88"/>
      <c r="T39" s="88"/>
      <c r="U39" s="88"/>
      <c r="V39" s="88"/>
      <c r="W39" s="88"/>
      <c r="X39" s="88"/>
      <c r="Y39" s="88"/>
      <c r="Z39" s="88"/>
      <c r="AA39" s="88"/>
      <c r="AB39" s="88"/>
      <c r="AC39" s="89"/>
    </row>
    <row r="40" spans="1:29" ht="5.0999999999999996" customHeight="1" x14ac:dyDescent="0.25">
      <c r="B40" s="105"/>
      <c r="C40" s="104"/>
      <c r="D40" s="88"/>
      <c r="E40" s="88"/>
      <c r="F40" s="88"/>
      <c r="G40" s="88"/>
      <c r="H40" s="88"/>
      <c r="I40" s="88"/>
      <c r="J40" s="88"/>
      <c r="K40" s="88"/>
      <c r="L40" s="88"/>
      <c r="M40" s="88"/>
      <c r="N40" s="88"/>
      <c r="O40" s="89"/>
      <c r="P40" s="103"/>
      <c r="Q40" s="104"/>
      <c r="R40" s="88"/>
      <c r="S40" s="88"/>
      <c r="T40" s="88"/>
      <c r="U40" s="88"/>
      <c r="V40" s="88"/>
      <c r="W40" s="88"/>
      <c r="X40" s="88"/>
      <c r="Y40" s="88"/>
      <c r="Z40" s="88"/>
      <c r="AA40" s="88"/>
      <c r="AB40" s="88"/>
      <c r="AC40" s="89"/>
    </row>
    <row r="41" spans="1:29" ht="39.950000000000003" customHeight="1" x14ac:dyDescent="0.25">
      <c r="B41" s="136" t="s">
        <v>23</v>
      </c>
      <c r="C41" s="137"/>
      <c r="D41" s="205" t="s">
        <v>5</v>
      </c>
      <c r="E41" s="205"/>
      <c r="F41" s="205"/>
      <c r="G41" s="138"/>
      <c r="H41" s="138" t="s">
        <v>16</v>
      </c>
      <c r="I41" s="138"/>
      <c r="J41" s="205" t="s">
        <v>9</v>
      </c>
      <c r="K41" s="205"/>
      <c r="L41" s="205"/>
      <c r="M41" s="139"/>
      <c r="N41" s="109" t="str">
        <f>IF($J$15="pro Jahr","Kosten pro Jahr","Kosten pro Monat")</f>
        <v>Kosten pro Monat</v>
      </c>
      <c r="O41" s="110"/>
      <c r="P41" s="140"/>
      <c r="Q41" s="141"/>
      <c r="R41" s="205" t="s">
        <v>5</v>
      </c>
      <c r="S41" s="205"/>
      <c r="T41" s="205"/>
      <c r="U41" s="138"/>
      <c r="V41" s="138" t="s">
        <v>16</v>
      </c>
      <c r="W41" s="138"/>
      <c r="X41" s="205" t="s">
        <v>9</v>
      </c>
      <c r="Y41" s="205"/>
      <c r="Z41" s="205"/>
      <c r="AA41" s="139"/>
      <c r="AB41" s="109" t="str">
        <f>IF($J$15="pro Jahr","Kosten pro Jahr","Kosten pro Monat")</f>
        <v>Kosten pro Monat</v>
      </c>
      <c r="AC41" s="110"/>
    </row>
    <row r="42" spans="1:29" ht="5.0999999999999996" customHeight="1" x14ac:dyDescent="0.25">
      <c r="B42" s="113"/>
      <c r="C42" s="104"/>
      <c r="D42" s="88"/>
      <c r="E42" s="88"/>
      <c r="G42" s="88"/>
      <c r="H42" s="88"/>
      <c r="I42" s="88"/>
      <c r="J42" s="88"/>
      <c r="K42" s="88"/>
      <c r="L42" s="88"/>
      <c r="M42" s="88"/>
      <c r="N42" s="88"/>
      <c r="O42" s="89"/>
      <c r="P42" s="103"/>
      <c r="Q42" s="104"/>
      <c r="R42" s="88"/>
      <c r="S42" s="88"/>
      <c r="U42" s="88"/>
      <c r="V42" s="88"/>
      <c r="W42" s="88"/>
      <c r="X42" s="88"/>
      <c r="Y42" s="88"/>
      <c r="Z42" s="88"/>
      <c r="AA42" s="88"/>
      <c r="AB42" s="88"/>
      <c r="AC42" s="89"/>
    </row>
    <row r="43" spans="1:29" ht="20.100000000000001" customHeight="1" x14ac:dyDescent="0.25">
      <c r="B43" s="114" t="s">
        <v>59</v>
      </c>
      <c r="C43" s="115"/>
      <c r="D43" s="196" t="s">
        <v>49</v>
      </c>
      <c r="E43" s="197"/>
      <c r="F43" s="198"/>
      <c r="G43" s="142"/>
      <c r="H43" s="143" t="s">
        <v>49</v>
      </c>
      <c r="I43" s="116"/>
      <c r="J43" s="207" t="s">
        <v>52</v>
      </c>
      <c r="K43" s="208"/>
      <c r="L43" s="209"/>
      <c r="M43" s="116"/>
      <c r="N43" s="117" t="str">
        <f>IF(D43="","",IF(H43="","",IF(J43="","",IF(D43="Bitte eingeben","",IF(AND(D43&gt;0,H43="Bitte eingeben"),"",IF(AND(D43&gt;0,H43&gt;0,J43="Bitte auswählen"),"",IF(AND(J43="pro Monat",$N$41="Kosten pro Jahr"),D43*H43*12,IF(AND(J43="pro Jahr",$N$41="Kosten pro Monat"),D43*H43/12,D43*H43))))))))</f>
        <v/>
      </c>
      <c r="O43" s="118"/>
      <c r="P43" s="119"/>
      <c r="Q43" s="120"/>
      <c r="R43" s="199" t="str">
        <f>IF($J$9="","",IF($J$11="Bitte auswählen","",IF($J$11="","",IF($J$13="","",IF($J$15="Bitte auswählen","",IF($J$15="","",IF($Q$19="Bitte Bank auswählen","",IF($Q$19="","",IF($Q$19="1822direkt",'1822direkt'!D28,IF($Q$19="Commerzbank (Girokonto)",Commerzbank!D28,IF($Q$19="Consorsbank",Consorsbank!D28,IF($Q$19="DKB",DKB!D28,IF($Q$19="ING-DiBa",'ING-DiBa'!D28,IF($Q$19="Netbank",Netbank!D28,IF($Q$19="Norisbank",Norisbank!D28,IF($Q$19="Postbank (Giro direkt)",Postbank!D28,IF($Q$19="Wüstenrot direct",'Wüstenrot direct'!D28,)))))))))))))))))</f>
        <v/>
      </c>
      <c r="S43" s="200"/>
      <c r="T43" s="201"/>
      <c r="U43" s="144"/>
      <c r="V43" s="145" t="str">
        <f>IF($J$9="","",IF($J$11="Bitte auswählen","",IF($J$11="","",IF($J$13="","",IF($J$15="Bitte auswählen","",IF($J$15="","",IF(H43="Bitte eingeben","",IF(H43="","",H43))))))))</f>
        <v/>
      </c>
      <c r="W43" s="144"/>
      <c r="X43" s="214" t="str">
        <f>IF($J$9="","",IF($J$11="Bitte auswählen","",IF($J$11="","",IF($J$13="","",IF($J$15="Bitte auswählen","",IF($J$15="","",IF(J43="Bitte auswählen","",IF(J43="","",J43))))))))</f>
        <v/>
      </c>
      <c r="Y43" s="215"/>
      <c r="Z43" s="216"/>
      <c r="AA43" s="116"/>
      <c r="AB43" s="117" t="str">
        <f>IF(R43="","",IF(V43="","",IF(X43="","",IF(R43="Bitte eingeben","",IF(AND(R43&gt;0,V43="Bitte eingeben"),"",IF(AND(R43&gt;0,V43&gt;0,X43="Bitte auswählen"),"",IF(AND(X43="pro Monat",$AB$41="Kosten pro Jahr"),R43*V43*12,IF(AND(X43="pro Jahr",$AB$41="Kosten pro Monat"),R43*V43/12,R43*V43))))))))</f>
        <v/>
      </c>
      <c r="AC43" s="89"/>
    </row>
    <row r="44" spans="1:29" ht="5.0999999999999996" customHeight="1" x14ac:dyDescent="0.25">
      <c r="B44" s="121"/>
      <c r="C44" s="115"/>
      <c r="D44" s="116"/>
      <c r="E44" s="116"/>
      <c r="G44" s="116"/>
      <c r="H44" s="116"/>
      <c r="I44" s="116"/>
      <c r="J44" s="116"/>
      <c r="K44" s="116"/>
      <c r="L44" s="116"/>
      <c r="M44" s="116"/>
      <c r="N44" s="116"/>
      <c r="O44" s="118"/>
      <c r="P44" s="119"/>
      <c r="Q44" s="120"/>
      <c r="R44" s="144"/>
      <c r="S44" s="144"/>
      <c r="U44" s="144"/>
      <c r="V44" s="144"/>
      <c r="W44" s="144"/>
      <c r="X44" s="144"/>
      <c r="Y44" s="144"/>
      <c r="Z44" s="144"/>
      <c r="AA44" s="116"/>
      <c r="AB44" s="116"/>
      <c r="AC44" s="89"/>
    </row>
    <row r="45" spans="1:29" ht="20.100000000000001" customHeight="1" x14ac:dyDescent="0.25">
      <c r="B45" s="114" t="s">
        <v>99</v>
      </c>
      <c r="C45" s="115"/>
      <c r="D45" s="196" t="s">
        <v>49</v>
      </c>
      <c r="E45" s="197"/>
      <c r="F45" s="198"/>
      <c r="G45" s="142"/>
      <c r="H45" s="143" t="s">
        <v>49</v>
      </c>
      <c r="I45" s="116"/>
      <c r="J45" s="207" t="s">
        <v>52</v>
      </c>
      <c r="K45" s="208"/>
      <c r="L45" s="209"/>
      <c r="M45" s="116"/>
      <c r="N45" s="117" t="str">
        <f>IF(D45="","",IF(H45="","",IF(J45="","",IF(D45="Bitte eingeben","",IF(AND(D45&gt;0,H45="Bitte eingeben"),"",IF(AND(D45&gt;0,H45&gt;0,J45="Bitte auswählen"),"",IF(AND(J45="pro Monat",$N$41="Kosten pro Jahr"),D45*H45*12,IF(AND(J45="pro Jahr",$N$41="Kosten pro Monat"),D45*H45/12,D45*H45))))))))</f>
        <v/>
      </c>
      <c r="O45" s="118"/>
      <c r="P45" s="119"/>
      <c r="Q45" s="120"/>
      <c r="R45" s="199" t="str">
        <f>IF($J$9="","",IF($J$11="Bitte auswählen","",IF($J$11="","",IF($J$13="","",IF($J$15="Bitte auswählen","",IF($J$15="","",IF($Q$19="Bitte Bank auswählen","",IF($Q$19="","",IF($Q$19="1822direkt",'1822direkt'!D30,IF($Q$19="Commerzbank (Girokonto)",Commerzbank!D30,IF($Q$19="Consorsbank",Consorsbank!D30,IF($Q$19="DKB",DKB!D30,IF($Q$19="ING-DiBa",'ING-DiBa'!D30,IF($Q$19="Netbank",Netbank!D30,IF($Q$19="Norisbank",Norisbank!D30,IF($Q$19="Postbank (Giro direkt)",Postbank!D30,IF($Q$19="Wüstenrot direct",'Wüstenrot direct'!D30,)))))))))))))))))</f>
        <v/>
      </c>
      <c r="S45" s="200"/>
      <c r="T45" s="201"/>
      <c r="U45" s="144"/>
      <c r="V45" s="145" t="str">
        <f>IF($J$9="","",IF($J$11="Bitte auswählen","",IF($J$11="","",IF($J$13="","",IF($J$15="Bitte auswählen","",IF($J$15="","",IF(H45="Bitte eingeben","",IF(H45="","",H45))))))))</f>
        <v/>
      </c>
      <c r="W45" s="144"/>
      <c r="X45" s="214" t="str">
        <f>IF($J$9="","",IF($J$11="Bitte auswählen","",IF($J$11="","",IF($J$13="","",IF($J$15="Bitte auswählen","",IF($J$15="","",IF(J45="Bitte auswählen","",IF(J45="","",J45))))))))</f>
        <v/>
      </c>
      <c r="Y45" s="215"/>
      <c r="Z45" s="216"/>
      <c r="AA45" s="116"/>
      <c r="AB45" s="117" t="str">
        <f>IF(R45="","",IF(V45="","",IF(X45="","",IF(R45="Bitte eingeben","",IF(AND(R45&gt;0,V45="Bitte eingeben"),"",IF(AND(R45&gt;0,V45&gt;0,X45="Bitte auswählen"),"",IF(AND($Q$19="Netbank",X45="pro Monat",$AB$41="Kosten pro Jahr",V45&gt;1),R45*(V45-1)*12,IF(AND($Q$19="Netbank",X45="pro Jahr",$AB$41="Kosten pro Monat",V45&gt;12),R45*(V45-12)/12,IF(AND($Q$19="Netbank",X45="pro Monat",$AB$41="Kosten pro Monat",V45&gt;1),R45*(V45-1),IF(AND($Q$19="Netbank",X45="pro Jahr",$AB$41="Kosten pro Jahr",V45&gt;12),R45*(V45-12),IF(AND($Q$19="Netbank",X45="pro Monat",$AB$41="Kosten pro Jahr",V45&lt;=1),0,IF(AND($Q$19="Netbank",X45="pro Jahr",$AB$41="Kosten pro Monat",R45&lt;=12),0,IF(AND($Q$19="Netbank",X45="pro Monat",$AB$41="Kosten pro Monat",V45&lt;=1),0,IF(AND($Q$19="Netbank",X45="pro Jahr",$AB$41="Kosten pro Jahr",V45&lt;=12),0,IF(AND(X45="pro Monat",$AB$41="Kosten pro Jahr"),R45*V45*12,IF(AND(X45="pro Jahr",$AB$41="Kosten pro Monat"),R45*V45/12,R45*V45))))))))))))))))</f>
        <v/>
      </c>
      <c r="AC45" s="89"/>
    </row>
    <row r="46" spans="1:29" ht="5.0999999999999996" customHeight="1" x14ac:dyDescent="0.25">
      <c r="B46" s="121"/>
      <c r="C46" s="115"/>
      <c r="D46" s="116"/>
      <c r="E46" s="116"/>
      <c r="G46" s="116"/>
      <c r="H46" s="116"/>
      <c r="I46" s="116"/>
      <c r="J46" s="116"/>
      <c r="K46" s="116"/>
      <c r="L46" s="116"/>
      <c r="M46" s="116"/>
      <c r="N46" s="116"/>
      <c r="O46" s="118"/>
      <c r="P46" s="119"/>
      <c r="Q46" s="120"/>
      <c r="R46" s="144"/>
      <c r="S46" s="144"/>
      <c r="U46" s="144"/>
      <c r="V46" s="144"/>
      <c r="W46" s="144"/>
      <c r="X46" s="144"/>
      <c r="Y46" s="144"/>
      <c r="Z46" s="144"/>
      <c r="AA46" s="116"/>
      <c r="AB46" s="116"/>
      <c r="AC46" s="89"/>
    </row>
    <row r="47" spans="1:29" ht="20.100000000000001" customHeight="1" x14ac:dyDescent="0.25">
      <c r="B47" s="114" t="s">
        <v>18</v>
      </c>
      <c r="C47" s="115"/>
      <c r="D47" s="196" t="s">
        <v>49</v>
      </c>
      <c r="E47" s="197"/>
      <c r="F47" s="198"/>
      <c r="G47" s="142"/>
      <c r="H47" s="143" t="s">
        <v>49</v>
      </c>
      <c r="I47" s="116"/>
      <c r="J47" s="207" t="s">
        <v>52</v>
      </c>
      <c r="K47" s="208"/>
      <c r="L47" s="209"/>
      <c r="M47" s="116"/>
      <c r="N47" s="117" t="str">
        <f>IF(D47="","",IF(H47="","",IF(J47="","",IF(D47="Bitte eingeben","",IF(AND(D47&gt;0,H47="Bitte eingeben"),"",IF(AND(D47&gt;0,H47&gt;0,J47="Bitte auswählen"),"",IF(AND(J47="pro Monat",$N$41="Kosten pro Jahr"),D47*H47*12,IF(AND(J47="pro Jahr",$N$41="Kosten pro Monat"),D47*H47/12,D47*H47))))))))</f>
        <v/>
      </c>
      <c r="O47" s="118"/>
      <c r="P47" s="119"/>
      <c r="Q47" s="120"/>
      <c r="R47" s="199" t="str">
        <f>IF($J$9="","",IF($J$11="Bitte auswählen","",IF($J$11="","",IF($J$13="","",IF($J$15="Bitte auswählen","",IF($J$15="","",IF($Q$19="Bitte Bank auswählen","",IF($Q$19="","",IF($Q$19="1822direkt",'1822direkt'!D32,IF($Q$19="Commerzbank (Girokonto)",Commerzbank!D32,IF($Q$19="Consorsbank",Consorsbank!D32,IF($Q$19="DKB",DKB!D32,IF($Q$19="ING-DiBa",'ING-DiBa'!D32,IF($Q$19="Netbank",Netbank!D32,IF($Q$19="Norisbank",Norisbank!D32,IF($Q$19="Postbank (Giro direkt)",Postbank!D32,IF($Q$19="Wüstenrot direct",'Wüstenrot direct'!D32,)))))))))))))))))</f>
        <v/>
      </c>
      <c r="S47" s="200"/>
      <c r="T47" s="201"/>
      <c r="U47" s="144"/>
      <c r="V47" s="145" t="str">
        <f>IF($J$9="","",IF($J$11="Bitte auswählen","",IF($J$11="","",IF($J$13="","",IF($J$15="Bitte auswählen","",IF($J$15="","",IF(H47="Bitte eingeben","",IF(H47="","",H47))))))))</f>
        <v/>
      </c>
      <c r="W47" s="144"/>
      <c r="X47" s="214" t="str">
        <f>IF($J$9="","",IF($J$11="Bitte auswählen","",IF($J$11="","",IF($J$13="","",IF($J$15="Bitte auswählen","",IF($J$15="","",IF(J47="Bitte auswählen","",IF(J47="","",J47))))))))</f>
        <v/>
      </c>
      <c r="Y47" s="215"/>
      <c r="Z47" s="216"/>
      <c r="AA47" s="116"/>
      <c r="AB47" s="117" t="str">
        <f>IF(R47="","",IF(V47="","",IF(X47="","",IF(R47="Bitte eingeben","",IF(AND(R47&gt;0,V47="Bitte eingeben"),"",IF(AND(R47&gt;0,V47&gt;0,X47="Bitte auswählen"),"",IF(AND(X47="pro Monat",$AB$41="Kosten pro Jahr"),R47*V47*12,IF(AND(X47="pro Jahr",$AB$41="Kosten pro Monat"),R47*V47/12,R47*V47))))))))</f>
        <v/>
      </c>
      <c r="AC47" s="89"/>
    </row>
    <row r="48" spans="1:29" ht="5.0999999999999996" customHeight="1" x14ac:dyDescent="0.25">
      <c r="B48" s="121"/>
      <c r="C48" s="115"/>
      <c r="D48" s="116"/>
      <c r="E48" s="116"/>
      <c r="G48" s="116"/>
      <c r="H48" s="116"/>
      <c r="I48" s="116"/>
      <c r="J48" s="116"/>
      <c r="K48" s="116"/>
      <c r="L48" s="116"/>
      <c r="M48" s="116"/>
      <c r="N48" s="116"/>
      <c r="O48" s="118"/>
      <c r="P48" s="119"/>
      <c r="Q48" s="120"/>
      <c r="R48" s="144"/>
      <c r="S48" s="144"/>
      <c r="U48" s="144"/>
      <c r="V48" s="144"/>
      <c r="W48" s="144"/>
      <c r="X48" s="144"/>
      <c r="Y48" s="144"/>
      <c r="Z48" s="144"/>
      <c r="AA48" s="116"/>
      <c r="AB48" s="116"/>
      <c r="AC48" s="89"/>
    </row>
    <row r="49" spans="1:29" ht="20.100000000000001" customHeight="1" x14ac:dyDescent="0.25">
      <c r="B49" s="114" t="s">
        <v>19</v>
      </c>
      <c r="C49" s="115"/>
      <c r="D49" s="196" t="s">
        <v>49</v>
      </c>
      <c r="E49" s="197"/>
      <c r="F49" s="198"/>
      <c r="G49" s="142"/>
      <c r="H49" s="143" t="s">
        <v>49</v>
      </c>
      <c r="I49" s="116"/>
      <c r="J49" s="207" t="s">
        <v>52</v>
      </c>
      <c r="K49" s="208"/>
      <c r="L49" s="209"/>
      <c r="M49" s="116"/>
      <c r="N49" s="117" t="str">
        <f>IF(D49="","",IF(H49="","",IF(J49="","",IF(D49="Bitte eingeben","",IF(AND(D49&gt;0,H49="Bitte eingeben"),"",IF(AND(D49&gt;0,H49&gt;0,J49="Bitte auswählen"),"",IF(AND(J49="pro Monat",$N$41="Kosten pro Jahr"),D49*H49*12,IF(AND(J49="pro Jahr",$N$41="Kosten pro Monat"),D49*H49/12,D49*H49))))))))</f>
        <v/>
      </c>
      <c r="O49" s="118"/>
      <c r="P49" s="119"/>
      <c r="Q49" s="120"/>
      <c r="R49" s="199" t="str">
        <f>IF($J$9="","",IF($J$11="Bitte auswählen","",IF($J$11="","",IF($J$13="","",IF($J$15="Bitte auswählen","",IF($J$15="","",IF($Q$19="Bitte Bank auswählen","",IF($Q$19="","",IF($Q$19="1822direkt",'1822direkt'!D34,IF($Q$19="Commerzbank (Girokonto)",Commerzbank!D34,IF($Q$19="Consorsbank",Consorsbank!D34,IF($Q$19="DKB",DKB!D34,IF($Q$19="ING-DiBa",'ING-DiBa'!D34,IF($Q$19="Netbank",Netbank!D34,IF($Q$19="Norisbank",Norisbank!D34,IF($Q$19="Postbank (Giro direkt)",Postbank!D34,IF($Q$19="Wüstenrot direct",'Wüstenrot direct'!D34,)))))))))))))))))</f>
        <v/>
      </c>
      <c r="S49" s="200"/>
      <c r="T49" s="201"/>
      <c r="U49" s="144"/>
      <c r="V49" s="145" t="str">
        <f>IF(R49="nicht möglich","",IF($J$9="","",IF($J$11="Bitte auswählen","",IF($J$11="","",IF($J$13="","",IF($J$15="Bitte auswählen","",IF($J$15="","",IF(H49="Bitte eingeben","",IF(H49="","",H49)))))))))</f>
        <v/>
      </c>
      <c r="W49" s="144"/>
      <c r="X49" s="214" t="str">
        <f>IF(R49="nicht möglich","",IF($J$9="","",IF($J$11="Bitte auswählen","",IF($J$11="","",IF($J$13="","",IF($J$15="Bitte auswählen","",IF($J$15="","",IF(J49="Bitte auswählen","",IF(J49="","",J49)))))))))</f>
        <v/>
      </c>
      <c r="Y49" s="215"/>
      <c r="Z49" s="216"/>
      <c r="AA49" s="116"/>
      <c r="AB49" s="117" t="str">
        <f>IF(R49="nicht möglich","",IF(R49="","",IF(V49="","",IF(X49="","",IF(R49="Bitte eingeben","",IF(AND(R49&gt;0,V49="Bitte eingeben"),"",IF(AND(R49&gt;0,V49&gt;0,X49="Bitte auswählen"),"",IF(AND(X49="pro Monat",$AB$41="Kosten pro Jahr"),R49*V49*12,IF(AND(X49="pro Jahr",$AB$41="Kosten pro Monat"),R49*V49/12,R49*V49)))))))))</f>
        <v/>
      </c>
      <c r="AC49" s="89"/>
    </row>
    <row r="50" spans="1:29" ht="5.0999999999999996" customHeight="1" x14ac:dyDescent="0.25">
      <c r="B50" s="121"/>
      <c r="C50" s="115"/>
      <c r="D50" s="116"/>
      <c r="E50" s="116"/>
      <c r="G50" s="116"/>
      <c r="H50" s="116"/>
      <c r="I50" s="116"/>
      <c r="J50" s="116"/>
      <c r="K50" s="116"/>
      <c r="L50" s="116"/>
      <c r="M50" s="116"/>
      <c r="N50" s="116"/>
      <c r="O50" s="118"/>
      <c r="P50" s="119"/>
      <c r="Q50" s="120"/>
      <c r="R50" s="144"/>
      <c r="S50" s="144"/>
      <c r="U50" s="144"/>
      <c r="V50" s="144"/>
      <c r="W50" s="144"/>
      <c r="X50" s="144"/>
      <c r="Y50" s="144"/>
      <c r="Z50" s="144"/>
      <c r="AA50" s="116"/>
      <c r="AB50" s="116"/>
      <c r="AC50" s="89"/>
    </row>
    <row r="51" spans="1:29" ht="20.100000000000001" customHeight="1" x14ac:dyDescent="0.25">
      <c r="B51" s="114" t="s">
        <v>20</v>
      </c>
      <c r="C51" s="115"/>
      <c r="D51" s="196" t="s">
        <v>49</v>
      </c>
      <c r="E51" s="197"/>
      <c r="F51" s="198"/>
      <c r="G51" s="142"/>
      <c r="H51" s="143" t="s">
        <v>49</v>
      </c>
      <c r="I51" s="116"/>
      <c r="J51" s="207" t="s">
        <v>52</v>
      </c>
      <c r="K51" s="208"/>
      <c r="L51" s="209"/>
      <c r="M51" s="116"/>
      <c r="N51" s="117" t="str">
        <f>IF(D51="","",IF(H51="","",IF(J51="","",IF(D51="Bitte eingeben","",IF(AND(D51&gt;0,H51="Bitte eingeben"),"",IF(AND(D51&gt;0,H51&gt;0,J51="Bitte auswählen"),"",IF(AND(J51="pro Monat",$N$41="Kosten pro Jahr"),D51*H51*12,IF(AND(J51="pro Jahr",$N$41="Kosten pro Monat"),D51*H51/12,D51*H51))))))))</f>
        <v/>
      </c>
      <c r="O51" s="118"/>
      <c r="P51" s="119"/>
      <c r="Q51" s="120"/>
      <c r="R51" s="199" t="str">
        <f>IF($J$9="","",IF($J$11="Bitte auswählen","",IF($J$11="","",IF($J$13="","",IF($J$15="Bitte auswählen","",IF($J$15="","",IF($Q$19="Bitte Bank auswählen","",IF($Q$19="","",IF($Q$19="1822direkt",'1822direkt'!D36,IF($Q$19="Commerzbank (Girokonto)",Commerzbank!D36,IF($Q$19="Consorsbank",Consorsbank!D36,IF($Q$19="DKB",DKB!D36,IF($Q$19="ING-DiBa",'ING-DiBa'!D36,IF($Q$19="Netbank",Netbank!D36,IF($Q$19="Norisbank",Norisbank!D36,IF($Q$19="Postbank (Giro direkt)",Postbank!D36,IF($Q$19="Wüstenrot direct",'Wüstenrot direct'!D36,)))))))))))))))))</f>
        <v/>
      </c>
      <c r="S51" s="200"/>
      <c r="T51" s="201"/>
      <c r="U51" s="144"/>
      <c r="V51" s="145" t="str">
        <f>IF($J$9="","",IF($J$11="Bitte auswählen","",IF($J$11="","",IF($J$13="","",IF($J$15="Bitte auswählen","",IF($J$15="","",IF(H51="Bitte eingeben","",IF(H51="","",H51))))))))</f>
        <v/>
      </c>
      <c r="W51" s="144"/>
      <c r="X51" s="214" t="str">
        <f>IF($J$9="","",IF($J$11="Bitte auswählen","",IF($J$11="","",IF($J$13="","",IF($J$15="Bitte auswählen","",IF($J$15="","",IF(J51="Bitte auswählen","",IF(J51="","",J51))))))))</f>
        <v/>
      </c>
      <c r="Y51" s="215"/>
      <c r="Z51" s="216"/>
      <c r="AA51" s="116"/>
      <c r="AB51" s="117" t="str">
        <f>IF(R51="","",IF(V51="","",IF(X51="","",IF(R51="Bitte eingeben","",IF(AND(R51&gt;0,V51="Bitte eingeben"),"",IF(AND(R51&gt;0,V51&gt;0,X51="Bitte auswählen"),"",IF(AND(X51="pro Monat",$AB$41="Kosten pro Jahr"),R51*V51*12,IF(AND(X51="pro Jahr",$AB$41="Kosten pro Monat"),R51*V51/12,R51*V51))))))))</f>
        <v/>
      </c>
      <c r="AC51" s="89"/>
    </row>
    <row r="52" spans="1:29" ht="5.0999999999999996" customHeight="1" x14ac:dyDescent="0.25">
      <c r="B52" s="121"/>
      <c r="C52" s="115"/>
      <c r="D52" s="116"/>
      <c r="E52" s="116"/>
      <c r="G52" s="116"/>
      <c r="H52" s="116"/>
      <c r="I52" s="116"/>
      <c r="J52" s="116"/>
      <c r="K52" s="116"/>
      <c r="L52" s="116"/>
      <c r="M52" s="116"/>
      <c r="N52" s="116"/>
      <c r="O52" s="118"/>
      <c r="P52" s="119"/>
      <c r="Q52" s="120"/>
      <c r="R52" s="144"/>
      <c r="S52" s="144"/>
      <c r="U52" s="144"/>
      <c r="V52" s="144"/>
      <c r="W52" s="144"/>
      <c r="X52" s="144"/>
      <c r="Y52" s="144"/>
      <c r="Z52" s="144"/>
      <c r="AA52" s="116"/>
      <c r="AB52" s="116"/>
      <c r="AC52" s="89"/>
    </row>
    <row r="53" spans="1:29" ht="20.100000000000001" customHeight="1" x14ac:dyDescent="0.25">
      <c r="B53" s="114" t="s">
        <v>21</v>
      </c>
      <c r="C53" s="115"/>
      <c r="D53" s="196" t="s">
        <v>49</v>
      </c>
      <c r="E53" s="197"/>
      <c r="F53" s="198"/>
      <c r="G53" s="142"/>
      <c r="H53" s="143" t="s">
        <v>49</v>
      </c>
      <c r="I53" s="116"/>
      <c r="J53" s="207" t="s">
        <v>52</v>
      </c>
      <c r="K53" s="208"/>
      <c r="L53" s="209"/>
      <c r="M53" s="116"/>
      <c r="N53" s="117" t="str">
        <f>IF(D53="","",IF(H53="","",IF(J53="","",IF(D53="Bitte eingeben","",IF(AND(D53&gt;0,H53="Bitte eingeben"),"",IF(AND(D53&gt;0,H53&gt;0,J53="Bitte auswählen"),"",IF(AND(J53="pro Monat",$N$41="Kosten pro Jahr"),D53*H53*12,IF(AND(J53="pro Jahr",$N$41="Kosten pro Monat"),D53*H53/12,D53*H53))))))))</f>
        <v/>
      </c>
      <c r="O53" s="118"/>
      <c r="P53" s="119"/>
      <c r="Q53" s="120"/>
      <c r="R53" s="199" t="str">
        <f>IF($J$9="","",IF($J$11="Bitte auswählen","",IF($J$11="","",IF($J$13="","",IF($J$15="Bitte auswählen","",IF($J$15="","",IF($Q$19="Bitte Bank auswählen","",IF($Q$19="","",IF($Q$19="1822direkt",'1822direkt'!D38,IF($Q$19="Commerzbank (Girokonto)",Commerzbank!D38,IF($Q$19="Consorsbank",Consorsbank!D38,IF($Q$19="DKB",DKB!D38,IF($Q$19="ING-DiBa",'ING-DiBa'!D38,IF($Q$19="Netbank",Netbank!D38,IF($Q$19="Norisbank",Norisbank!D38,IF($Q$19="Postbank (Giro direkt)",Postbank!D38,IF($Q$19="Wüstenrot direct",'Wüstenrot direct'!D38,)))))))))))))))))</f>
        <v/>
      </c>
      <c r="S53" s="200"/>
      <c r="T53" s="201"/>
      <c r="U53" s="144"/>
      <c r="V53" s="145" t="str">
        <f>IF($J$9="","",IF($J$11="Bitte auswählen","",IF($J$11="","",IF($J$13="","",IF($J$15="Bitte auswählen","",IF($J$15="","",IF(H53="Bitte eingeben","",IF(H53="","",H53))))))))</f>
        <v/>
      </c>
      <c r="W53" s="144"/>
      <c r="X53" s="214" t="str">
        <f>IF($J$9="","",IF($J$11="Bitte auswählen","",IF($J$11="","",IF($J$13="","",IF($J$15="Bitte auswählen","",IF($J$15="","",IF(J53="Bitte auswählen","",IF(J53="","",J53))))))))</f>
        <v/>
      </c>
      <c r="Y53" s="215"/>
      <c r="Z53" s="216"/>
      <c r="AA53" s="116"/>
      <c r="AB53" s="117" t="str">
        <f>IF(R53="","",IF(V53="","",IF(X53="","",IF(R53="Bitte eingeben","",IF(AND(R53&gt;0,V53="Bitte eingeben"),"",IF(AND(R53&gt;0,V53&gt;0,X53="Bitte auswählen"),"",IF(AND(X53="pro Monat",$AB$41="Kosten pro Jahr"),R53*V53*12,IF(AND(X53="pro Jahr",$AB$41="Kosten pro Monat"),R53*V53/12,R53*V53))))))))</f>
        <v/>
      </c>
      <c r="AC53" s="89"/>
    </row>
    <row r="54" spans="1:29" ht="5.0999999999999996" customHeight="1" x14ac:dyDescent="0.25">
      <c r="B54" s="146"/>
      <c r="C54" s="147"/>
      <c r="D54" s="88"/>
      <c r="E54" s="88"/>
      <c r="F54" s="88"/>
      <c r="G54" s="88"/>
      <c r="H54" s="88"/>
      <c r="I54" s="88"/>
      <c r="J54" s="88"/>
      <c r="K54" s="88"/>
      <c r="L54" s="88"/>
      <c r="M54" s="88"/>
      <c r="N54" s="88"/>
      <c r="O54" s="89"/>
      <c r="P54" s="103"/>
      <c r="Q54" s="104"/>
      <c r="R54" s="88"/>
      <c r="S54" s="88"/>
      <c r="T54" s="88"/>
      <c r="U54" s="88"/>
      <c r="V54" s="88"/>
      <c r="W54" s="88"/>
      <c r="X54" s="88"/>
      <c r="Y54" s="88"/>
      <c r="Z54" s="88"/>
      <c r="AA54" s="88"/>
      <c r="AB54" s="88"/>
      <c r="AC54" s="89"/>
    </row>
    <row r="55" spans="1:29" ht="20.100000000000001" customHeight="1" x14ac:dyDescent="0.25">
      <c r="B55" s="130" t="s">
        <v>22</v>
      </c>
      <c r="C55" s="131"/>
      <c r="D55" s="132"/>
      <c r="E55" s="132"/>
      <c r="F55" s="132"/>
      <c r="G55" s="132"/>
      <c r="H55" s="132"/>
      <c r="I55" s="132"/>
      <c r="J55" s="132"/>
      <c r="K55" s="132"/>
      <c r="L55" s="132"/>
      <c r="M55" s="132"/>
      <c r="N55" s="133">
        <f>SUM(N53,N51,N49,N47,N45,N43)</f>
        <v>0</v>
      </c>
      <c r="O55" s="134"/>
      <c r="P55" s="135"/>
      <c r="Q55" s="131"/>
      <c r="R55" s="132"/>
      <c r="S55" s="132"/>
      <c r="T55" s="132"/>
      <c r="U55" s="132"/>
      <c r="V55" s="132"/>
      <c r="W55" s="132"/>
      <c r="X55" s="132"/>
      <c r="Y55" s="132"/>
      <c r="Z55" s="132"/>
      <c r="AA55" s="132"/>
      <c r="AB55" s="133">
        <f>SUM(AB53,AB51,AB49,AB47,AB45,AB43)</f>
        <v>0</v>
      </c>
      <c r="AC55" s="134"/>
    </row>
    <row r="56" spans="1:29" ht="5.0999999999999996" customHeight="1" x14ac:dyDescent="0.25">
      <c r="B56" s="148"/>
      <c r="C56" s="147"/>
      <c r="D56" s="88"/>
      <c r="E56" s="88"/>
      <c r="F56" s="88"/>
      <c r="G56" s="88"/>
      <c r="H56" s="88"/>
      <c r="I56" s="88"/>
      <c r="J56" s="88"/>
      <c r="K56" s="88"/>
      <c r="L56" s="88"/>
      <c r="M56" s="88"/>
      <c r="N56" s="88"/>
      <c r="O56" s="89"/>
      <c r="P56" s="103"/>
      <c r="Q56" s="104"/>
      <c r="R56" s="88"/>
      <c r="S56" s="88"/>
      <c r="T56" s="88"/>
      <c r="U56" s="88"/>
      <c r="V56" s="88"/>
      <c r="W56" s="88"/>
      <c r="X56" s="88"/>
      <c r="Y56" s="88"/>
      <c r="Z56" s="88"/>
      <c r="AA56" s="88"/>
      <c r="AB56" s="88"/>
      <c r="AC56" s="89"/>
    </row>
    <row r="57" spans="1:29" ht="20.100000000000001" customHeight="1" x14ac:dyDescent="0.25">
      <c r="B57" s="149"/>
      <c r="C57" s="115"/>
      <c r="D57" s="88"/>
      <c r="E57" s="88"/>
      <c r="F57" s="88"/>
      <c r="G57" s="88"/>
      <c r="H57" s="88"/>
      <c r="I57" s="88"/>
      <c r="J57" s="88"/>
      <c r="K57" s="88"/>
      <c r="L57" s="88"/>
      <c r="M57" s="88"/>
      <c r="N57" s="88"/>
      <c r="O57" s="89"/>
      <c r="P57" s="103"/>
      <c r="Q57" s="104"/>
      <c r="R57" s="88"/>
      <c r="S57" s="88"/>
      <c r="T57" s="88"/>
      <c r="U57" s="88"/>
      <c r="V57" s="88"/>
      <c r="W57" s="88"/>
      <c r="X57" s="88"/>
      <c r="Y57" s="88"/>
      <c r="Z57" s="88"/>
      <c r="AA57" s="88"/>
      <c r="AB57" s="88"/>
      <c r="AC57" s="89"/>
    </row>
    <row r="58" spans="1:29" ht="5.0999999999999996" customHeight="1" x14ac:dyDescent="0.25">
      <c r="B58" s="150"/>
      <c r="C58" s="115"/>
      <c r="D58" s="88"/>
      <c r="E58" s="88"/>
      <c r="F58" s="88"/>
      <c r="G58" s="88"/>
      <c r="H58" s="88"/>
      <c r="I58" s="88"/>
      <c r="J58" s="88"/>
      <c r="K58" s="88"/>
      <c r="L58" s="88"/>
      <c r="M58" s="88"/>
      <c r="N58" s="88"/>
      <c r="O58" s="89"/>
      <c r="P58" s="103"/>
      <c r="Q58" s="104"/>
      <c r="R58" s="88"/>
      <c r="S58" s="88"/>
      <c r="T58" s="88"/>
      <c r="U58" s="88"/>
      <c r="V58" s="88"/>
      <c r="W58" s="88"/>
      <c r="X58" s="88"/>
      <c r="Y58" s="88"/>
      <c r="Z58" s="88"/>
      <c r="AA58" s="88"/>
      <c r="AB58" s="88"/>
      <c r="AC58" s="89"/>
    </row>
    <row r="59" spans="1:29" ht="39.950000000000003" customHeight="1" x14ac:dyDescent="0.25">
      <c r="B59" s="136" t="s">
        <v>24</v>
      </c>
      <c r="C59" s="137"/>
      <c r="D59" s="205" t="s">
        <v>100</v>
      </c>
      <c r="E59" s="205"/>
      <c r="F59" s="205"/>
      <c r="G59" s="138"/>
      <c r="H59" s="138" t="s">
        <v>58</v>
      </c>
      <c r="I59" s="138"/>
      <c r="J59" s="210" t="str">
        <f>IF(N59="Kosten pro Jahr","Disponutzung in Tagen pro Jahr","Disponutzung in Tagen pro Monat")</f>
        <v>Disponutzung in Tagen pro Monat</v>
      </c>
      <c r="K59" s="210"/>
      <c r="L59" s="210"/>
      <c r="M59" s="138"/>
      <c r="N59" s="109" t="str">
        <f>IF($J$15="pro Jahr","Kosten pro Jahr","Kosten pro Monat")</f>
        <v>Kosten pro Monat</v>
      </c>
      <c r="O59" s="110"/>
      <c r="P59" s="151"/>
      <c r="Q59" s="152"/>
      <c r="R59" s="205" t="s">
        <v>100</v>
      </c>
      <c r="S59" s="205"/>
      <c r="T59" s="205"/>
      <c r="U59" s="138"/>
      <c r="V59" s="138" t="s">
        <v>58</v>
      </c>
      <c r="W59" s="138"/>
      <c r="X59" s="210" t="str">
        <f>IF(AB59="Kosten pro Jahr","Disponutzung in Tagen pro Jahr","Disponutzung in Tagen pro Monat")</f>
        <v>Disponutzung in Tagen pro Monat</v>
      </c>
      <c r="Y59" s="210"/>
      <c r="Z59" s="210"/>
      <c r="AA59" s="138"/>
      <c r="AB59" s="109" t="str">
        <f>IF($J$15="pro Jahr","Kosten pro Jahr","Kosten pro Monat")</f>
        <v>Kosten pro Monat</v>
      </c>
      <c r="AC59" s="110"/>
    </row>
    <row r="60" spans="1:29" ht="5.0999999999999996" customHeight="1" x14ac:dyDescent="0.25">
      <c r="B60" s="122"/>
      <c r="C60" s="115"/>
      <c r="D60" s="88"/>
      <c r="E60" s="88"/>
      <c r="G60" s="88"/>
      <c r="H60" s="88"/>
      <c r="I60" s="88"/>
      <c r="J60" s="88"/>
      <c r="K60" s="88"/>
      <c r="L60" s="88"/>
      <c r="M60" s="88"/>
      <c r="N60" s="88"/>
      <c r="O60" s="89"/>
      <c r="P60" s="103"/>
      <c r="Q60" s="104"/>
      <c r="R60" s="88"/>
      <c r="S60" s="88"/>
      <c r="U60" s="88"/>
      <c r="V60" s="88"/>
      <c r="W60" s="88"/>
      <c r="X60" s="88"/>
      <c r="Y60" s="88"/>
      <c r="Z60" s="88"/>
      <c r="AA60" s="88"/>
      <c r="AB60" s="88"/>
      <c r="AC60" s="89"/>
    </row>
    <row r="61" spans="1:29" ht="20.100000000000001" customHeight="1" x14ac:dyDescent="0.25">
      <c r="A61" s="123" t="b">
        <v>1</v>
      </c>
      <c r="B61" s="128" t="s">
        <v>26</v>
      </c>
      <c r="C61" s="125"/>
      <c r="D61" s="88"/>
      <c r="E61" s="88"/>
      <c r="G61" s="88"/>
      <c r="H61" s="88"/>
      <c r="I61" s="88"/>
      <c r="J61" s="88"/>
      <c r="K61" s="88"/>
      <c r="L61" s="88"/>
      <c r="M61" s="88"/>
      <c r="N61" s="88"/>
      <c r="O61" s="89"/>
      <c r="P61" s="103"/>
      <c r="Q61" s="104"/>
      <c r="R61" s="88"/>
      <c r="S61" s="88"/>
      <c r="U61" s="88"/>
      <c r="V61" s="88"/>
      <c r="W61" s="88"/>
      <c r="X61" s="88"/>
      <c r="Y61" s="88"/>
      <c r="Z61" s="88"/>
      <c r="AA61" s="88"/>
      <c r="AB61" s="88"/>
      <c r="AC61" s="89"/>
    </row>
    <row r="62" spans="1:29" ht="20.100000000000001" customHeight="1" x14ac:dyDescent="0.25">
      <c r="B62" s="114" t="str">
        <f>IF(A61=FALSE,"","Zinsen für die Nutzung eines Dispokredites")</f>
        <v>Zinsen für die Nutzung eines Dispokredites</v>
      </c>
      <c r="C62" s="115"/>
      <c r="D62" s="211" t="s">
        <v>49</v>
      </c>
      <c r="E62" s="212"/>
      <c r="F62" s="213"/>
      <c r="G62" s="153"/>
      <c r="H62" s="154" t="s">
        <v>49</v>
      </c>
      <c r="I62" s="116"/>
      <c r="J62" s="207" t="s">
        <v>49</v>
      </c>
      <c r="K62" s="208"/>
      <c r="L62" s="209"/>
      <c r="M62" s="116"/>
      <c r="N62" s="117" t="str">
        <f>IF(A61=FALSE,"",IF(D62="","",IF(H62="","",IF(J62="","",IF(D62="Bitte eingeben","",IF(AND(D62&gt;0,H62="Bitte eingeben"),"",IF(AND(D62&gt;0,H62&gt;0,J62="Bitte eingeben"),"",IF($N$59="Kosten pro Jahr",D62*H62/100/360*J62,IF($N$59="Kosten pro Monat",D62*H62/100/360*J62)))))))))</f>
        <v/>
      </c>
      <c r="O62" s="118"/>
      <c r="P62" s="119"/>
      <c r="Q62" s="120"/>
      <c r="R62" s="231" t="str">
        <f>IF($J$9="","",IF($J$11="Bitte auswählen","",IF($J$11="","",IF($J$13="","",IF($J$15="Bitte auswählen","",IF($J$15="","",IF($Q$19="Bitte Bank auswählen","",IF($Q$19="","",IF($Q$19="1822direkt",'1822direkt'!D47,IF($Q$19="Commerzbank (Girokonto)",Commerzbank!D47,IF($Q$19="Consorsbank",Consorsbank!D47,IF(AND($Q$19="DKB",$J$13&lt;DKB!H3),DKB!D47,IF(AND($Q$19="DKB",$J$13&gt;DKB!U3),DKB!Q47,IF($Q$19="ING-DiBa",'ING-DiBa'!D47,IF($Q$19="Netbank",Netbank!D47,IF($Q$19="Norisbank",Norisbank!D47,IF($Q$19="Postbank (Giro direkt)",Postbank!D47,IF($Q$19="Wüstenrot direct",'Wüstenrot direct'!D47,))))))))))))))))))</f>
        <v/>
      </c>
      <c r="S62" s="232"/>
      <c r="T62" s="233"/>
      <c r="U62" s="116"/>
      <c r="V62" s="155" t="str">
        <f>IF($J$9="","",IF($J$11="Bitte auswählen","",IF($J$11="","",IF($J$13="","",IF($J$15="Bitte auswählen","",IF($J$15="","",IF(H62="Bitte eingeben","",IF(H62="","",H62))))))))</f>
        <v/>
      </c>
      <c r="W62" s="116"/>
      <c r="X62" s="214" t="str">
        <f>IF($J$9="","",IF($J$11="Bitte auswählen","",IF($J$11="","",IF($J$13="","",IF($J$15="Bitte auswählen","",IF($J$15="","",IF(J62="Bitte eingeben","",IF(J62="","",J62))))))))</f>
        <v/>
      </c>
      <c r="Y62" s="215"/>
      <c r="Z62" s="216"/>
      <c r="AA62" s="116"/>
      <c r="AB62" s="117" t="str">
        <f>IF(D62="Bitte eingeben","",IF(D62="","",IF(A61=FALSE,"",IF(R62="","",IF(V62="","",IF(X62="","",IF(R62="Bitte eingeben","",IF(AND(R62&gt;0,V62="Bitte eingeben"),"",IF(AND(R62&gt;0,V62&gt;0,X62="Bitte eingeben"),"",IF($AB$59="Kosten pro Jahr",R62*V62/100/360*X62,IF($AB$59="Kosten pro Monat",R62*V62/100/360*X62)))))))))))</f>
        <v/>
      </c>
      <c r="AC62" s="156"/>
    </row>
    <row r="63" spans="1:29" ht="5.0999999999999996" customHeight="1" x14ac:dyDescent="0.25">
      <c r="B63" s="122"/>
      <c r="C63" s="115"/>
      <c r="D63" s="88"/>
      <c r="E63" s="88"/>
      <c r="F63" s="88"/>
      <c r="G63" s="88"/>
      <c r="H63" s="88"/>
      <c r="I63" s="88"/>
      <c r="J63" s="88"/>
      <c r="K63" s="88"/>
      <c r="L63" s="88"/>
      <c r="M63" s="88"/>
      <c r="N63" s="88"/>
      <c r="O63" s="89"/>
      <c r="P63" s="103"/>
      <c r="Q63" s="104"/>
      <c r="R63" s="88"/>
      <c r="S63" s="88"/>
      <c r="T63" s="88"/>
      <c r="U63" s="88"/>
      <c r="V63" s="88"/>
      <c r="W63" s="88"/>
      <c r="X63" s="88"/>
      <c r="Y63" s="88"/>
      <c r="Z63" s="88"/>
      <c r="AA63" s="88"/>
      <c r="AB63" s="88"/>
      <c r="AC63" s="89"/>
    </row>
    <row r="64" spans="1:29" ht="20.100000000000001" customHeight="1" x14ac:dyDescent="0.25">
      <c r="B64" s="130" t="s">
        <v>27</v>
      </c>
      <c r="C64" s="131"/>
      <c r="D64" s="132"/>
      <c r="E64" s="132"/>
      <c r="F64" s="132"/>
      <c r="G64" s="132"/>
      <c r="H64" s="132"/>
      <c r="I64" s="132"/>
      <c r="J64" s="132"/>
      <c r="K64" s="132"/>
      <c r="L64" s="132"/>
      <c r="M64" s="132"/>
      <c r="N64" s="133">
        <f>SUM(N62)</f>
        <v>0</v>
      </c>
      <c r="O64" s="134"/>
      <c r="P64" s="135"/>
      <c r="Q64" s="131"/>
      <c r="R64" s="132"/>
      <c r="S64" s="132"/>
      <c r="T64" s="132"/>
      <c r="U64" s="132"/>
      <c r="V64" s="132"/>
      <c r="W64" s="132"/>
      <c r="X64" s="132"/>
      <c r="Y64" s="132"/>
      <c r="Z64" s="132"/>
      <c r="AA64" s="132"/>
      <c r="AB64" s="133">
        <f>SUM(AB62)</f>
        <v>0</v>
      </c>
      <c r="AC64" s="134"/>
    </row>
    <row r="65" spans="1:29" ht="5.0999999999999996" customHeight="1" x14ac:dyDescent="0.25">
      <c r="B65" s="150"/>
      <c r="C65" s="115"/>
      <c r="D65" s="88"/>
      <c r="E65" s="88"/>
      <c r="F65" s="88"/>
      <c r="G65" s="88"/>
      <c r="H65" s="88"/>
      <c r="I65" s="88"/>
      <c r="J65" s="88"/>
      <c r="K65" s="88"/>
      <c r="L65" s="88"/>
      <c r="M65" s="88"/>
      <c r="N65" s="88"/>
      <c r="O65" s="89"/>
      <c r="P65" s="103"/>
      <c r="Q65" s="104"/>
      <c r="R65" s="88"/>
      <c r="S65" s="88"/>
      <c r="T65" s="88"/>
      <c r="U65" s="88"/>
      <c r="V65" s="88"/>
      <c r="W65" s="88"/>
      <c r="X65" s="88"/>
      <c r="Y65" s="88"/>
      <c r="Z65" s="88"/>
      <c r="AA65" s="88"/>
      <c r="AB65" s="88"/>
      <c r="AC65" s="89"/>
    </row>
    <row r="66" spans="1:29" ht="20.100000000000001" customHeight="1" x14ac:dyDescent="0.25">
      <c r="B66" s="149"/>
      <c r="C66" s="115"/>
      <c r="D66" s="88"/>
      <c r="E66" s="88"/>
      <c r="F66" s="88"/>
      <c r="G66" s="88"/>
      <c r="H66" s="88"/>
      <c r="I66" s="88"/>
      <c r="J66" s="88"/>
      <c r="K66" s="88"/>
      <c r="L66" s="88"/>
      <c r="M66" s="88"/>
      <c r="N66" s="88"/>
      <c r="O66" s="89"/>
      <c r="P66" s="103"/>
      <c r="Q66" s="104"/>
      <c r="R66" s="88"/>
      <c r="S66" s="88"/>
      <c r="T66" s="88"/>
      <c r="U66" s="88"/>
      <c r="V66" s="88"/>
      <c r="W66" s="88"/>
      <c r="X66" s="88"/>
      <c r="Y66" s="88"/>
      <c r="Z66" s="88"/>
      <c r="AA66" s="88"/>
      <c r="AB66" s="88"/>
      <c r="AC66" s="89"/>
    </row>
    <row r="67" spans="1:29" ht="5.0999999999999996" hidden="1" customHeight="1" x14ac:dyDescent="0.25">
      <c r="B67" s="150"/>
      <c r="C67" s="115"/>
      <c r="D67" s="88"/>
      <c r="E67" s="88"/>
      <c r="F67" s="88"/>
      <c r="G67" s="88"/>
      <c r="H67" s="88"/>
      <c r="I67" s="88"/>
      <c r="J67" s="88"/>
      <c r="K67" s="88"/>
      <c r="L67" s="88"/>
      <c r="M67" s="88"/>
      <c r="N67" s="88"/>
      <c r="O67" s="89"/>
      <c r="P67" s="103"/>
      <c r="Q67" s="104"/>
      <c r="R67" s="88"/>
      <c r="S67" s="88"/>
      <c r="T67" s="88"/>
      <c r="U67" s="88"/>
      <c r="V67" s="88"/>
      <c r="W67" s="88"/>
      <c r="X67" s="88"/>
      <c r="Y67" s="88"/>
      <c r="Z67" s="88"/>
      <c r="AA67" s="88"/>
      <c r="AB67" s="88"/>
      <c r="AC67" s="89"/>
    </row>
    <row r="68" spans="1:29" ht="20.100000000000001" hidden="1" customHeight="1" x14ac:dyDescent="0.25">
      <c r="B68" s="204" t="s">
        <v>71</v>
      </c>
      <c r="C68" s="137"/>
      <c r="D68" s="205" t="s">
        <v>5</v>
      </c>
      <c r="E68" s="205"/>
      <c r="F68" s="205"/>
      <c r="G68" s="138"/>
      <c r="H68" s="210" t="s">
        <v>57</v>
      </c>
      <c r="I68" s="138"/>
      <c r="J68" s="205" t="s">
        <v>16</v>
      </c>
      <c r="K68" s="138"/>
      <c r="L68" s="205" t="s">
        <v>9</v>
      </c>
      <c r="M68" s="138"/>
      <c r="N68" s="206" t="str">
        <f>IF($J$15="pro Jahr","Kosten pro Jahr","Kosten pro Monat")</f>
        <v>Kosten pro Monat</v>
      </c>
      <c r="O68" s="110"/>
      <c r="P68" s="151"/>
      <c r="Q68" s="152"/>
      <c r="R68" s="205" t="s">
        <v>5</v>
      </c>
      <c r="S68" s="205"/>
      <c r="T68" s="205"/>
      <c r="U68" s="138"/>
      <c r="V68" s="210" t="s">
        <v>57</v>
      </c>
      <c r="W68" s="138"/>
      <c r="X68" s="205" t="s">
        <v>16</v>
      </c>
      <c r="Y68" s="138"/>
      <c r="Z68" s="205" t="s">
        <v>9</v>
      </c>
      <c r="AA68" s="138"/>
      <c r="AB68" s="206" t="str">
        <f>IF($J$15="pro Jahr","Kosten pro Jahr","Kosten pro Monat")</f>
        <v>Kosten pro Monat</v>
      </c>
      <c r="AC68" s="110"/>
    </row>
    <row r="69" spans="1:29" ht="20.100000000000001" hidden="1" customHeight="1" x14ac:dyDescent="0.25">
      <c r="B69" s="204"/>
      <c r="C69" s="137"/>
      <c r="D69" s="157" t="s">
        <v>29</v>
      </c>
      <c r="E69" s="138"/>
      <c r="F69" s="157" t="s">
        <v>30</v>
      </c>
      <c r="G69" s="157"/>
      <c r="H69" s="210"/>
      <c r="I69" s="108"/>
      <c r="J69" s="205"/>
      <c r="K69" s="108"/>
      <c r="L69" s="205"/>
      <c r="M69" s="108"/>
      <c r="N69" s="206"/>
      <c r="O69" s="110"/>
      <c r="P69" s="111"/>
      <c r="Q69" s="112"/>
      <c r="R69" s="157" t="s">
        <v>29</v>
      </c>
      <c r="S69" s="138"/>
      <c r="T69" s="157" t="s">
        <v>30</v>
      </c>
      <c r="U69" s="108"/>
      <c r="V69" s="210"/>
      <c r="W69" s="108"/>
      <c r="X69" s="205"/>
      <c r="Y69" s="108"/>
      <c r="Z69" s="205"/>
      <c r="AA69" s="108"/>
      <c r="AB69" s="206"/>
      <c r="AC69" s="110"/>
    </row>
    <row r="70" spans="1:29" ht="5.0999999999999996" hidden="1" customHeight="1" x14ac:dyDescent="0.25">
      <c r="B70" s="122"/>
      <c r="C70" s="115"/>
      <c r="D70" s="88"/>
      <c r="E70" s="88"/>
      <c r="F70" s="88"/>
      <c r="G70" s="88"/>
      <c r="H70" s="88"/>
      <c r="I70" s="88"/>
      <c r="J70" s="88"/>
      <c r="K70" s="88"/>
      <c r="L70" s="88"/>
      <c r="M70" s="88"/>
      <c r="N70" s="88"/>
      <c r="O70" s="89"/>
      <c r="P70" s="103"/>
      <c r="Q70" s="104"/>
      <c r="R70" s="88"/>
      <c r="S70" s="88"/>
      <c r="T70" s="88"/>
      <c r="U70" s="88"/>
      <c r="V70" s="88"/>
      <c r="W70" s="88"/>
      <c r="X70" s="88"/>
      <c r="Y70" s="88"/>
      <c r="Z70" s="88"/>
      <c r="AA70" s="88"/>
      <c r="AB70" s="88"/>
      <c r="AC70" s="89"/>
    </row>
    <row r="71" spans="1:29" ht="20.100000000000001" hidden="1" customHeight="1" x14ac:dyDescent="0.25">
      <c r="A71" s="123" t="b">
        <v>1</v>
      </c>
      <c r="B71" s="128" t="s">
        <v>31</v>
      </c>
      <c r="C71" s="125"/>
      <c r="D71" s="88"/>
      <c r="E71" s="88"/>
      <c r="F71" s="88"/>
      <c r="G71" s="88"/>
      <c r="H71" s="88"/>
      <c r="I71" s="88"/>
      <c r="J71" s="88"/>
      <c r="K71" s="88"/>
      <c r="L71" s="88"/>
      <c r="M71" s="88"/>
      <c r="N71" s="88"/>
      <c r="O71" s="89"/>
      <c r="P71" s="103"/>
      <c r="Q71" s="104"/>
      <c r="R71" s="88"/>
      <c r="S71" s="88"/>
      <c r="T71" s="88"/>
      <c r="U71" s="88"/>
      <c r="V71" s="88"/>
      <c r="W71" s="88"/>
      <c r="X71" s="88"/>
      <c r="Y71" s="88"/>
      <c r="Z71" s="88"/>
      <c r="AA71" s="88"/>
      <c r="AB71" s="88"/>
      <c r="AC71" s="89"/>
    </row>
    <row r="72" spans="1:29" ht="20.100000000000001" hidden="1" customHeight="1" x14ac:dyDescent="0.25">
      <c r="B72" s="114" t="str">
        <f>IF(A71=FALSE,"","Bargeldabheben mit Girocard in anderen Euroländern")</f>
        <v>Bargeldabheben mit Girocard in anderen Euroländern</v>
      </c>
      <c r="C72" s="115"/>
      <c r="D72" s="158" t="s">
        <v>49</v>
      </c>
      <c r="E72" s="116"/>
      <c r="F72" s="154" t="s">
        <v>49</v>
      </c>
      <c r="G72" s="153"/>
      <c r="H72" s="154" t="s">
        <v>49</v>
      </c>
      <c r="I72" s="116"/>
      <c r="J72" s="143" t="s">
        <v>49</v>
      </c>
      <c r="K72" s="116"/>
      <c r="L72" s="143" t="s">
        <v>52</v>
      </c>
      <c r="M72" s="116"/>
      <c r="N72" s="117" t="str">
        <f>IF(A71=FALSE,"",IF(D72="Bitte eingeben","",IF(F72="Bitte eingeben","",IF(H72="Bitte eingeben","",IF(J72="Bitte eingeben","",IF(L72="Bitte auswählen","",IF(D72="","",IF(F72="","",IF(H72="","",IF(J72="","",IF(L72="","",IF(AND((D72/100*H72)&lt;=F72,L72="pro Monat",$N$68="Kosten pro Jahr"),F72*J72*12,IF(AND((D72/100*H72)&gt;F72,L72="pro Monat",$N$68="Kosten pro Jahr"),D72/100*H72*J72*12,IF(AND((D72/100*H72)&lt;=F72,L72="pro Jahr",$N$68="Kosten pro Monat"),F72*J72/12,IF(AND((D72/100*H72)&gt;F72,L72="pro Jahr",$N$68="Kosten pro Monat"),D72/100*H72*J72/12,IF(AND((D72/100*H72)&gt;F72,L72="pro Monat",$N$68="Kosten pro Monat"),D72/100*H72*J72,IF(AND((D72/100*H72)&gt;F72,L72="pro Jahr",$N$68="Kosten pro Jahr"),D72/100*H72*J72,F72*J72)))))))))))))))))</f>
        <v/>
      </c>
      <c r="O72" s="118"/>
      <c r="P72" s="119"/>
      <c r="Q72" s="120"/>
      <c r="R72" s="159" t="str">
        <f>IF($Q$19="1822direkt",'1822direkt'!D57,"")</f>
        <v/>
      </c>
      <c r="S72" s="116"/>
      <c r="T72" s="155" t="str">
        <f>IF($Q$19="1822direkt",'1822direkt'!F57,"")</f>
        <v/>
      </c>
      <c r="U72" s="116"/>
      <c r="V72" s="155" t="str">
        <f>IF(H72="Bitte eingeben","",IF(H72="","",H72))</f>
        <v/>
      </c>
      <c r="W72" s="116"/>
      <c r="X72" s="145" t="str">
        <f>IF(J72="Bitte eingeben","",IF(J72="","",J72))</f>
        <v/>
      </c>
      <c r="Y72" s="116"/>
      <c r="Z72" s="145" t="str">
        <f>IF(L72="Bitte auswählen","",IF(L72="","",L72))</f>
        <v/>
      </c>
      <c r="AA72" s="116"/>
      <c r="AB72" s="117" t="str">
        <f>IF(N72="","",IF($A$71=FALSE,"",IF(R72="Bitte eingeben","",IF(T72="Bitte eingeben","",IF(V72="Bitte eingeben","",IF(X72="Bitte eingeben","",IF(Z72="Bitte auswählen","",IF(R72="","",IF(T72="","",IF(V72="","",IF(X72="","",IF(Z72="","",IF(AND((R72/100*V72)&lt;=T72,Z72="pro Monat",$AB$68="Kosten pro Jahr"),T72*X72*12,IF(AND((R72/100*V72)&gt;T72,Z72="pro Monat",$AB$68="Kosten pro Jahr"),R72/100*V72*X72*12,IF(AND((R72/100*V72)&lt;=T72,Z72="pro Jahr",$AB$68="Kosten pro Monat"),T72*X72/12,IF(AND((R72/100*V72)&gt;T72,Z72="pro Jahr",$AB$68="Kosten pro Monat"),R72/100*V72*X72/12,IF(AND((R72/100*V72)&gt;T72,Z72="pro Monat",$AB$68="Kosten pro Monat"),R72/100*V72*X72,IF(AND((R72/100*V72)&gt;T72,Z72="pro Jahr",$AB$68="Kosten pro Jahr"),R72/100*V72*X72,T72*X72))))))))))))))))))</f>
        <v/>
      </c>
      <c r="AC72" s="89"/>
    </row>
    <row r="73" spans="1:29" ht="5.0999999999999996" hidden="1" customHeight="1" x14ac:dyDescent="0.25">
      <c r="B73" s="121"/>
      <c r="C73" s="115"/>
      <c r="D73" s="116"/>
      <c r="E73" s="116"/>
      <c r="F73" s="116"/>
      <c r="G73" s="116"/>
      <c r="H73" s="116"/>
      <c r="I73" s="116"/>
      <c r="J73" s="116"/>
      <c r="K73" s="116"/>
      <c r="L73" s="116"/>
      <c r="M73" s="116"/>
      <c r="N73" s="116"/>
      <c r="O73" s="118"/>
      <c r="P73" s="119"/>
      <c r="Q73" s="120"/>
      <c r="R73" s="116"/>
      <c r="S73" s="116"/>
      <c r="T73" s="116"/>
      <c r="U73" s="116"/>
      <c r="V73" s="116"/>
      <c r="W73" s="116"/>
      <c r="X73" s="116"/>
      <c r="Y73" s="116"/>
      <c r="Z73" s="116"/>
      <c r="AA73" s="116"/>
      <c r="AB73" s="116"/>
      <c r="AC73" s="89"/>
    </row>
    <row r="74" spans="1:29" ht="20.100000000000001" hidden="1" customHeight="1" x14ac:dyDescent="0.25">
      <c r="B74" s="114" t="str">
        <f>IF(A71=FALSE,"","Bargeldabheben mit Girocard in Nicht-Euroländern")</f>
        <v>Bargeldabheben mit Girocard in Nicht-Euroländern</v>
      </c>
      <c r="C74" s="115"/>
      <c r="D74" s="158" t="s">
        <v>49</v>
      </c>
      <c r="E74" s="116"/>
      <c r="F74" s="154" t="s">
        <v>49</v>
      </c>
      <c r="G74" s="153"/>
      <c r="H74" s="154" t="s">
        <v>49</v>
      </c>
      <c r="I74" s="116"/>
      <c r="J74" s="143" t="s">
        <v>49</v>
      </c>
      <c r="K74" s="116"/>
      <c r="L74" s="143" t="s">
        <v>52</v>
      </c>
      <c r="M74" s="116"/>
      <c r="N74" s="117" t="str">
        <f>IF($A$71=FALSE,"",IF(D74="Bitte eingeben","",IF(F74="Bitte eingeben","",IF(H74="Bitte eingeben","",IF(J74="Bitte eingeben","",IF(L74="Bitte auswählen","",IF(D74="","",IF(F74="","",IF(H74="","",IF(J74="","",IF(L74="","",IF(AND((D74/100*H74)&lt;=F74,L74="pro Monat",$N$68="Kosten pro Jahr"),F74*J74*12,IF(AND((D74/100*H74)&gt;F74,L74="pro Monat",$N$68="Kosten pro Jahr"),D74/100*H74*J74*12,IF(AND((D74/100*H74)&lt;=F74,L74="pro Jahr",$N$68="Kosten pro Monat"),F74*J74/12,IF(AND((D74/100*H74)&gt;F74,L74="pro Jahr",$N$68="Kosten pro Monat"),D74/100*H74*J74/12,IF(AND((D74/100*H74)&gt;F74,L74="pro Monat",$N$68="Kosten pro Monat"),D74/100*H74*J74,IF(AND((D74/100*H74)&gt;F74,L74="pro Jahr",$N$68="Kosten pro Jahr"),D74/100*H74*J74,F74*J74)))))))))))))))))</f>
        <v/>
      </c>
      <c r="O74" s="118"/>
      <c r="P74" s="119"/>
      <c r="Q74" s="120"/>
      <c r="R74" s="159" t="str">
        <f>IF($Q$19="1822direkt",'1822direkt'!D59,"")</f>
        <v/>
      </c>
      <c r="S74" s="116"/>
      <c r="T74" s="155" t="str">
        <f>IF($Q$19="1822direkt",'1822direkt'!F59,"")</f>
        <v/>
      </c>
      <c r="U74" s="116"/>
      <c r="V74" s="155" t="str">
        <f>IF(H74="Bitte eingeben","",IF(H74="","",H74))</f>
        <v/>
      </c>
      <c r="W74" s="116"/>
      <c r="X74" s="145" t="str">
        <f>IF(J74="Bitte eingeben","",IF(J74="","",J74))</f>
        <v/>
      </c>
      <c r="Y74" s="116"/>
      <c r="Z74" s="145" t="str">
        <f>IF(L74="Bitte auswählen","",IF(L74="","",L74))</f>
        <v/>
      </c>
      <c r="AA74" s="116"/>
      <c r="AB74" s="117" t="str">
        <f>IF(N74="","",IF($A$71=FALSE,"",IF(R74="Bitte eingeben","",IF(T74="Bitte eingeben","",IF(V74="Bitte eingeben","",IF(X74="Bitte eingeben","",IF(Z74="Bitte auswählen","",IF(R74="","",IF(T74="","",IF(V74="","",IF(X74="","",IF(Z74="","",IF(AND((R74/100*V74)&lt;=T74,Z74="pro Monat",$AB$68="Kosten pro Jahr"),T74*X74*12,IF(AND((R74/100*V74)&gt;T74,Z74="pro Monat",$AB$68="Kosten pro Jahr"),R74/100*V74*X74*12,IF(AND((R74/100*V74)&lt;=T74,Z74="pro Jahr",$AB$68="Kosten pro Monat"),T74*X74/12,IF(AND((R74/100*V74)&gt;T74,Z74="pro Jahr",$AB$68="Kosten pro Monat"),R74/100*V74*X74/12,IF(AND((R74/100*V74)&gt;T74,Z74="pro Monat",$AB$68="Kosten pro Monat"),R74/100*V74*X74,IF(AND((R74/100*V74)&gt;T74,Z74="pro Jahr",$AB$68="Kosten pro Jahr"),R74/100*V74*X74,T74*X74))))))))))))))))))</f>
        <v/>
      </c>
      <c r="AC74" s="89"/>
    </row>
    <row r="75" spans="1:29" ht="5.0999999999999996" hidden="1" customHeight="1" x14ac:dyDescent="0.25">
      <c r="B75" s="121"/>
      <c r="C75" s="115"/>
      <c r="D75" s="116"/>
      <c r="E75" s="116"/>
      <c r="F75" s="116"/>
      <c r="G75" s="116"/>
      <c r="H75" s="116"/>
      <c r="I75" s="116"/>
      <c r="J75" s="116"/>
      <c r="K75" s="116"/>
      <c r="L75" s="116"/>
      <c r="M75" s="116"/>
      <c r="N75" s="116"/>
      <c r="O75" s="118"/>
      <c r="P75" s="119"/>
      <c r="Q75" s="120"/>
      <c r="R75" s="116"/>
      <c r="S75" s="116"/>
      <c r="T75" s="116"/>
      <c r="U75" s="116"/>
      <c r="V75" s="116"/>
      <c r="W75" s="116"/>
      <c r="X75" s="116"/>
      <c r="Y75" s="116"/>
      <c r="Z75" s="116"/>
      <c r="AA75" s="116"/>
      <c r="AB75" s="116"/>
      <c r="AC75" s="89"/>
    </row>
    <row r="76" spans="1:29" ht="20.100000000000001" hidden="1" customHeight="1" x14ac:dyDescent="0.25">
      <c r="B76" s="114" t="str">
        <f>IF(A71=FALSE,"",IF(A28=FALSE,"","Bargeldabheben mit Kreditkarte in anderen Euroländern"))</f>
        <v>Bargeldabheben mit Kreditkarte in anderen Euroländern</v>
      </c>
      <c r="C76" s="115"/>
      <c r="D76" s="158" t="s">
        <v>49</v>
      </c>
      <c r="E76" s="116"/>
      <c r="F76" s="154" t="s">
        <v>49</v>
      </c>
      <c r="G76" s="153"/>
      <c r="H76" s="154" t="s">
        <v>49</v>
      </c>
      <c r="I76" s="116"/>
      <c r="J76" s="143" t="s">
        <v>49</v>
      </c>
      <c r="K76" s="116"/>
      <c r="L76" s="143" t="s">
        <v>52</v>
      </c>
      <c r="M76" s="116"/>
      <c r="N76" s="117" t="str">
        <f>IF($A$71=FALSE,"",IF(D76="Bitte eingeben","",IF(F76="Bitte eingeben","",IF(H76="Bitte eingeben","",IF(J76="Bitte eingeben","",IF(L76="Bitte auswählen","",IF(D76="","",IF(F76="","",IF(H76="","",IF(J76="","",IF(L76="","",IF(AND((D76/100*H76)&lt;=F76,L76="pro Monat",$N$68="Kosten pro Jahr"),F76*J76*12,IF(AND((D76/100*H76)&gt;F76,L76="pro Monat",$N$68="Kosten pro Jahr"),D76/100*H76*J76*12,IF(AND((D76/100*H76)&lt;=F76,L76="pro Jahr",$N$68="Kosten pro Monat"),F76*J76/12,IF(AND((D76/100*H76)&gt;F76,L76="pro Jahr",$N$68="Kosten pro Monat"),D76/100*H76*J76/12,IF(AND((D76/100*H76)&gt;F76,L76="pro Monat",$N$68="Kosten pro Monat"),D76/100*H76*J76,IF(AND((D76/100*H76)&gt;F76,L76="pro Jahr",$N$68="Kosten pro Jahr"),D76/100*H76*J76,F76*J76)))))))))))))))))</f>
        <v/>
      </c>
      <c r="O76" s="118"/>
      <c r="P76" s="119"/>
      <c r="Q76" s="120"/>
      <c r="R76" s="159" t="str">
        <f>IF($Q$19="1822direkt",'1822direkt'!D61,"")</f>
        <v/>
      </c>
      <c r="S76" s="116"/>
      <c r="T76" s="155" t="str">
        <f>IF($Q$19="1822direkt",'1822direkt'!F61,"")</f>
        <v/>
      </c>
      <c r="U76" s="116"/>
      <c r="V76" s="155" t="str">
        <f>IF(H76="Bitte eingeben","",IF(H76="","",H76))</f>
        <v/>
      </c>
      <c r="W76" s="116"/>
      <c r="X76" s="145" t="str">
        <f>IF(J76="Bitte eingeben","",IF(J76="","",J76))</f>
        <v/>
      </c>
      <c r="Y76" s="116"/>
      <c r="Z76" s="145" t="str">
        <f>IF(L76="Bitte auswählen","",IF(L76="","",L76))</f>
        <v/>
      </c>
      <c r="AA76" s="116"/>
      <c r="AB76" s="117" t="str">
        <f>IF(N76="","",IF($A$71=FALSE,"",IF(R76="Bitte eingeben","",IF(T76="Bitte eingeben","",IF(V76="Bitte eingeben","",IF(X76="Bitte eingeben","",IF(Z76="Bitte auswählen","",IF(R76="","",IF(T76="","",IF(V76="","",IF(X76="","",IF(Z76="","",IF(AND((R76/100*V76)&lt;=T76,Z76="pro Monat",$AB$68="Kosten pro Jahr"),T76*X76*12,IF(AND((R76/100*V76)&gt;T76,Z76="pro Monat",$AB$68="Kosten pro Jahr"),R76/100*V76*X76*12,IF(AND((R76/100*V76)&lt;=T76,Z76="pro Jahr",$AB$68="Kosten pro Monat"),T76*X76/12,IF(AND((R76/100*V76)&gt;T76,Z76="pro Jahr",$AB$68="Kosten pro Monat"),R76/100*V76*X76/12,IF(AND((R76/100*V76)&gt;T76,Z76="pro Monat",$AB$68="Kosten pro Monat"),R76/100*V76*X76,IF(AND((R76/100*V76)&gt;T76,Z76="pro Jahr",$AB$68="Kosten pro Jahr"),R76/100*V76*X76,T76*X76))))))))))))))))))</f>
        <v/>
      </c>
      <c r="AC76" s="89"/>
    </row>
    <row r="77" spans="1:29" ht="5.0999999999999996" hidden="1" customHeight="1" x14ac:dyDescent="0.25">
      <c r="B77" s="121"/>
      <c r="C77" s="115"/>
      <c r="D77" s="116"/>
      <c r="E77" s="116"/>
      <c r="F77" s="116"/>
      <c r="G77" s="116"/>
      <c r="H77" s="116"/>
      <c r="I77" s="116"/>
      <c r="J77" s="116"/>
      <c r="K77" s="116"/>
      <c r="L77" s="116"/>
      <c r="M77" s="116"/>
      <c r="N77" s="116"/>
      <c r="O77" s="118"/>
      <c r="P77" s="119"/>
      <c r="Q77" s="120"/>
      <c r="R77" s="116"/>
      <c r="S77" s="116"/>
      <c r="T77" s="116"/>
      <c r="U77" s="116"/>
      <c r="V77" s="116"/>
      <c r="W77" s="116"/>
      <c r="X77" s="116"/>
      <c r="Y77" s="116"/>
      <c r="Z77" s="116"/>
      <c r="AA77" s="116"/>
      <c r="AB77" s="116"/>
      <c r="AC77" s="89"/>
    </row>
    <row r="78" spans="1:29" ht="20.100000000000001" hidden="1" customHeight="1" x14ac:dyDescent="0.25">
      <c r="B78" s="114" t="str">
        <f>IF(A71=FALSE,"",IF(A28=FALSE,"","Bargeldabheben mit Kreditkarte in Nicht-Euroländern"))</f>
        <v>Bargeldabheben mit Kreditkarte in Nicht-Euroländern</v>
      </c>
      <c r="C78" s="115"/>
      <c r="D78" s="158" t="s">
        <v>49</v>
      </c>
      <c r="E78" s="116"/>
      <c r="F78" s="154" t="s">
        <v>49</v>
      </c>
      <c r="G78" s="153"/>
      <c r="H78" s="154" t="s">
        <v>49</v>
      </c>
      <c r="I78" s="116"/>
      <c r="J78" s="143" t="s">
        <v>49</v>
      </c>
      <c r="K78" s="116"/>
      <c r="L78" s="143" t="s">
        <v>52</v>
      </c>
      <c r="M78" s="116"/>
      <c r="N78" s="117" t="str">
        <f>IF($A$71=FALSE,"",IF(D78="Bitte eingeben","",IF(F78="Bitte eingeben","",IF(H78="Bitte eingeben","",IF(J78="Bitte eingeben","",IF(L78="Bitte auswählen","",IF(D78="","",IF(F78="","",IF(H78="","",IF(J78="","",IF(L78="","",IF(AND((D78/100*H78)&lt;=F78,L78="pro Monat",$N$68="Kosten pro Jahr"),F78*J78*12,IF(AND((D78/100*H78)&gt;F78,L78="pro Monat",$N$68="Kosten pro Jahr"),D78/100*H78*J78*12,IF(AND((D78/100*H78)&lt;=F78,L78="pro Jahr",$N$68="Kosten pro Monat"),F78*J78/12,IF(AND((D78/100*H78)&gt;F78,L78="pro Jahr",$N$68="Kosten pro Monat"),D78/100*H78*J78/12,IF(AND((D78/100*H78)&gt;F78,L78="pro Monat",$N$68="Kosten pro Monat"),D78/100*H78*J78,IF(AND((D78/100*H78)&gt;F78,L78="pro Jahr",$N$68="Kosten pro Jahr"),D78/100*H78*J78,F78*J78)))))))))))))))))</f>
        <v/>
      </c>
      <c r="O78" s="118"/>
      <c r="P78" s="119"/>
      <c r="Q78" s="120"/>
      <c r="R78" s="159" t="str">
        <f>IF($Q$19="1822direkt",'1822direkt'!D63,"")</f>
        <v/>
      </c>
      <c r="S78" s="116"/>
      <c r="T78" s="155" t="str">
        <f>IF($Q$19="1822direkt",'1822direkt'!F63,"")</f>
        <v/>
      </c>
      <c r="U78" s="116"/>
      <c r="V78" s="155" t="str">
        <f>IF(H78="Bitte eingeben","",IF(H78="","",H78))</f>
        <v/>
      </c>
      <c r="W78" s="116"/>
      <c r="X78" s="145" t="str">
        <f>IF(J78="Bitte eingeben","",IF(J78="","",J78))</f>
        <v/>
      </c>
      <c r="Y78" s="116"/>
      <c r="Z78" s="145" t="str">
        <f>IF(L78="Bitte auswählen","",IF(L78="","",L78))</f>
        <v/>
      </c>
      <c r="AA78" s="116"/>
      <c r="AB78" s="117" t="str">
        <f>IF(N78="","",IF($A$71=FALSE,"",IF(R78="Bitte eingeben","",IF(T78="Bitte eingeben","",IF(V78="Bitte eingeben","",IF(X78="Bitte eingeben","",IF(Z78="Bitte auswählen","",IF(R78="","",IF(T78="","",IF(V78="","",IF(X78="","",IF(Z78="","",IF(AND((R78/100*V78)&lt;=T78,Z78="pro Monat",$AB$68="Kosten pro Jahr"),T78*X78*12,IF(AND((R78/100*V78)&gt;T78,Z78="pro Monat",$AB$68="Kosten pro Jahr"),R78/100*V78*X78*12,IF(AND((R78/100*V78)&lt;=T78,Z78="pro Jahr",$AB$68="Kosten pro Monat"),T78*X78/12,IF(AND((R78/100*V78)&gt;T78,Z78="pro Jahr",$AB$68="Kosten pro Monat"),R78/100*V78*X78/12,IF(AND((R78/100*V78)&gt;T78,Z78="pro Monat",$AB$68="Kosten pro Monat"),R78/100*V78*X78,IF(AND((R78/100*V78)&gt;T78,Z78="pro Jahr",$AB$68="Kosten pro Jahr"),R78/100*V78*X78,T78*X78))))))))))))))))))</f>
        <v/>
      </c>
      <c r="AC78" s="89"/>
    </row>
    <row r="79" spans="1:29" ht="5.0999999999999996" hidden="1" customHeight="1" x14ac:dyDescent="0.25">
      <c r="B79" s="121"/>
      <c r="C79" s="160"/>
      <c r="D79" s="88"/>
      <c r="E79" s="88"/>
      <c r="F79" s="88"/>
      <c r="G79" s="88"/>
      <c r="H79" s="88"/>
      <c r="I79" s="88"/>
      <c r="J79" s="88"/>
      <c r="K79" s="88"/>
      <c r="L79" s="88"/>
      <c r="M79" s="88"/>
      <c r="N79" s="88"/>
      <c r="O79" s="89"/>
      <c r="P79" s="103"/>
      <c r="Q79" s="104"/>
      <c r="R79" s="88"/>
      <c r="S79" s="88"/>
      <c r="T79" s="88"/>
      <c r="U79" s="88"/>
      <c r="V79" s="88"/>
      <c r="W79" s="88"/>
      <c r="X79" s="88"/>
      <c r="Y79" s="88"/>
      <c r="Z79" s="88"/>
      <c r="AA79" s="88"/>
      <c r="AB79" s="88"/>
      <c r="AC79" s="89"/>
    </row>
    <row r="80" spans="1:29" ht="20.100000000000001" hidden="1" customHeight="1" x14ac:dyDescent="0.25">
      <c r="B80" s="130" t="s">
        <v>32</v>
      </c>
      <c r="C80" s="131"/>
      <c r="D80" s="132"/>
      <c r="E80" s="132"/>
      <c r="F80" s="132"/>
      <c r="G80" s="132"/>
      <c r="H80" s="132"/>
      <c r="I80" s="132"/>
      <c r="J80" s="132"/>
      <c r="K80" s="132"/>
      <c r="L80" s="132"/>
      <c r="M80" s="132"/>
      <c r="N80" s="133">
        <f>SUM(N78,N76,N74,N72)</f>
        <v>0</v>
      </c>
      <c r="O80" s="134"/>
      <c r="P80" s="135"/>
      <c r="Q80" s="131"/>
      <c r="R80" s="132"/>
      <c r="S80" s="132"/>
      <c r="T80" s="132"/>
      <c r="U80" s="132"/>
      <c r="V80" s="132"/>
      <c r="W80" s="132"/>
      <c r="X80" s="132"/>
      <c r="Y80" s="132"/>
      <c r="Z80" s="132"/>
      <c r="AA80" s="132"/>
      <c r="AB80" s="133">
        <f>SUM(AB78,AB76,AB74,AB72)</f>
        <v>0</v>
      </c>
      <c r="AC80" s="134"/>
    </row>
    <row r="81" spans="2:29" ht="5.0999999999999996" hidden="1" customHeight="1" x14ac:dyDescent="0.25">
      <c r="B81" s="161"/>
      <c r="C81" s="160"/>
      <c r="D81" s="88"/>
      <c r="E81" s="88"/>
      <c r="F81" s="88"/>
      <c r="G81" s="88"/>
      <c r="H81" s="88"/>
      <c r="I81" s="88"/>
      <c r="J81" s="88"/>
      <c r="K81" s="88"/>
      <c r="L81" s="88"/>
      <c r="M81" s="88"/>
      <c r="N81" s="88"/>
      <c r="O81" s="89"/>
      <c r="P81" s="103"/>
      <c r="Q81" s="104"/>
      <c r="R81" s="88"/>
      <c r="S81" s="88"/>
      <c r="T81" s="88"/>
      <c r="U81" s="88"/>
      <c r="V81" s="88"/>
      <c r="W81" s="88"/>
      <c r="X81" s="88"/>
      <c r="Y81" s="88"/>
      <c r="Z81" s="88"/>
      <c r="AA81" s="88"/>
      <c r="AB81" s="88"/>
      <c r="AC81" s="89"/>
    </row>
    <row r="82" spans="2:29" ht="20.100000000000001" hidden="1" customHeight="1" x14ac:dyDescent="0.25">
      <c r="B82" s="162"/>
      <c r="C82" s="160"/>
      <c r="D82" s="88"/>
      <c r="E82" s="88"/>
      <c r="F82" s="88"/>
      <c r="G82" s="88"/>
      <c r="H82" s="88"/>
      <c r="I82" s="88"/>
      <c r="J82" s="88"/>
      <c r="K82" s="88"/>
      <c r="L82" s="88"/>
      <c r="M82" s="88"/>
      <c r="N82" s="88"/>
      <c r="O82" s="89"/>
      <c r="P82" s="103"/>
      <c r="Q82" s="104"/>
      <c r="R82" s="88"/>
      <c r="S82" s="88"/>
      <c r="T82" s="88"/>
      <c r="U82" s="88"/>
      <c r="V82" s="88"/>
      <c r="W82" s="88"/>
      <c r="X82" s="88"/>
      <c r="Y82" s="88"/>
      <c r="Z82" s="88"/>
      <c r="AA82" s="88"/>
      <c r="AB82" s="88"/>
      <c r="AC82" s="89"/>
    </row>
    <row r="83" spans="2:29" ht="30" customHeight="1" x14ac:dyDescent="0.25">
      <c r="B83" s="163" t="str">
        <f>IF(J15="pro Jahr","Ihre Gesamtkosten pro Jahr","Ihre Gesamtkosten pro Monat")</f>
        <v>Ihre Gesamtkosten pro Monat</v>
      </c>
      <c r="C83" s="164"/>
      <c r="D83" s="165"/>
      <c r="E83" s="165"/>
      <c r="F83" s="165"/>
      <c r="G83" s="165"/>
      <c r="H83" s="165"/>
      <c r="I83" s="165"/>
      <c r="J83" s="165"/>
      <c r="K83" s="165"/>
      <c r="L83" s="236">
        <f>SUM(N80,N64,N55,N37)</f>
        <v>0</v>
      </c>
      <c r="M83" s="236"/>
      <c r="N83" s="236"/>
      <c r="O83" s="166"/>
      <c r="P83" s="167"/>
      <c r="Q83" s="168"/>
      <c r="R83" s="165"/>
      <c r="S83" s="165"/>
      <c r="T83" s="165"/>
      <c r="U83" s="165"/>
      <c r="V83" s="165"/>
      <c r="W83" s="165"/>
      <c r="X83" s="165"/>
      <c r="Y83" s="165"/>
      <c r="Z83" s="236">
        <f>SUM(AB80,AB64,AB55,AB37)</f>
        <v>0</v>
      </c>
      <c r="AA83" s="236"/>
      <c r="AB83" s="236"/>
      <c r="AC83" s="166"/>
    </row>
    <row r="84" spans="2:29" ht="5.0999999999999996" customHeight="1" x14ac:dyDescent="0.25">
      <c r="B84" s="169"/>
      <c r="C84" s="170"/>
      <c r="D84" s="171"/>
      <c r="E84" s="171"/>
      <c r="F84" s="171"/>
      <c r="G84" s="171"/>
      <c r="H84" s="171"/>
      <c r="I84" s="171"/>
      <c r="J84" s="171"/>
      <c r="K84" s="171"/>
      <c r="L84" s="171"/>
      <c r="M84" s="171"/>
      <c r="N84" s="171"/>
      <c r="O84" s="172"/>
      <c r="P84" s="173"/>
      <c r="Q84" s="174"/>
      <c r="R84" s="171"/>
      <c r="S84" s="171"/>
      <c r="T84" s="171"/>
      <c r="U84" s="171"/>
      <c r="V84" s="171"/>
      <c r="W84" s="171"/>
      <c r="X84" s="171"/>
      <c r="Y84" s="171"/>
      <c r="Z84" s="171"/>
      <c r="AA84" s="171"/>
      <c r="AB84" s="171"/>
      <c r="AC84" s="172"/>
    </row>
    <row r="85" spans="2:29" ht="30" customHeight="1" thickBot="1" x14ac:dyDescent="0.3">
      <c r="B85" s="175" t="str">
        <f>IF(J15="pro Jahr","Ihre mögliche Ersparnis pro Jahr","Ihre mögliche Ersparnis pro Monat")</f>
        <v>Ihre mögliche Ersparnis pro Monat</v>
      </c>
      <c r="C85" s="176"/>
      <c r="D85" s="177"/>
      <c r="E85" s="177"/>
      <c r="F85" s="177"/>
      <c r="G85" s="177"/>
      <c r="H85" s="177"/>
      <c r="I85" s="177"/>
      <c r="J85" s="177"/>
      <c r="K85" s="177"/>
      <c r="L85" s="177"/>
      <c r="M85" s="177"/>
      <c r="N85" s="177"/>
      <c r="O85" s="178"/>
      <c r="P85" s="179"/>
      <c r="Q85" s="176"/>
      <c r="R85" s="177"/>
      <c r="S85" s="177"/>
      <c r="T85" s="177"/>
      <c r="U85" s="177"/>
      <c r="V85" s="177"/>
      <c r="W85" s="177"/>
      <c r="X85" s="177"/>
      <c r="Y85" s="177"/>
      <c r="Z85" s="239">
        <f>IF((L83-Z83)&lt;0,0,L83-Z83)</f>
        <v>0</v>
      </c>
      <c r="AA85" s="239"/>
      <c r="AB85" s="239"/>
      <c r="AC85" s="180"/>
    </row>
    <row r="86" spans="2:29" ht="20.100000000000001" customHeight="1" x14ac:dyDescent="0.25">
      <c r="B86" s="238"/>
      <c r="C86" s="238"/>
      <c r="D86" s="238"/>
      <c r="E86" s="238"/>
      <c r="F86" s="238"/>
      <c r="G86" s="238"/>
      <c r="H86" s="238"/>
    </row>
    <row r="87" spans="2:29" ht="42.75" customHeight="1" x14ac:dyDescent="0.25">
      <c r="R87" s="240" t="str">
        <f>IF(Z85&lt;0,"Glückwunsch! Sie haben bereits ein sehr günstiges Konto.",IF(Z85&gt;0,"Ein Girokontowechsel würde sich für Sie lohnen.",IF(Z85=0,"")))</f>
        <v/>
      </c>
      <c r="S87" s="240"/>
      <c r="T87" s="240"/>
      <c r="U87" s="240"/>
      <c r="V87" s="240"/>
      <c r="W87" s="240"/>
      <c r="X87" s="240"/>
      <c r="Y87" s="240"/>
      <c r="Z87" s="240"/>
      <c r="AA87" s="240"/>
      <c r="AB87" s="240"/>
      <c r="AC87" s="240"/>
    </row>
    <row r="88" spans="2:29" ht="20.100000000000001" customHeight="1" x14ac:dyDescent="0.25">
      <c r="B88" s="237" t="s">
        <v>98</v>
      </c>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row>
    <row r="89" spans="2:29" ht="20.100000000000001" customHeight="1" x14ac:dyDescent="0.25">
      <c r="B89" s="181"/>
      <c r="C89" s="182"/>
    </row>
    <row r="90" spans="2:29" ht="20.100000000000001" customHeight="1" x14ac:dyDescent="0.25">
      <c r="B90" s="234" t="s">
        <v>102</v>
      </c>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row>
    <row r="91" spans="2:29" ht="20.100000000000001" customHeight="1" x14ac:dyDescent="0.25">
      <c r="B91" s="235" t="s">
        <v>103</v>
      </c>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row>
    <row r="92" spans="2:29" ht="20.100000000000001" customHeight="1" x14ac:dyDescent="0.25">
      <c r="B92" s="181"/>
      <c r="C92" s="182"/>
    </row>
    <row r="93" spans="2:29" ht="20.100000000000001" customHeight="1" x14ac:dyDescent="0.25">
      <c r="B93" s="181"/>
      <c r="C93" s="182"/>
    </row>
    <row r="94" spans="2:29" ht="20.100000000000001" customHeight="1" x14ac:dyDescent="0.25">
      <c r="B94" s="181"/>
      <c r="C94" s="182"/>
    </row>
    <row r="95" spans="2:29" ht="20.100000000000001" customHeight="1" x14ac:dyDescent="0.25"/>
    <row r="96" spans="2:29"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sheetData>
  <sheetProtection password="8C3B" sheet="1" selectLockedCells="1"/>
  <mergeCells count="101">
    <mergeCell ref="B90:AC90"/>
    <mergeCell ref="B91:AC91"/>
    <mergeCell ref="V68:V69"/>
    <mergeCell ref="X32:Z32"/>
    <mergeCell ref="X35:Z35"/>
    <mergeCell ref="X51:Z51"/>
    <mergeCell ref="X41:Z41"/>
    <mergeCell ref="X68:X69"/>
    <mergeCell ref="Z68:Z69"/>
    <mergeCell ref="X43:Z43"/>
    <mergeCell ref="R51:T51"/>
    <mergeCell ref="R47:T47"/>
    <mergeCell ref="R49:T49"/>
    <mergeCell ref="J32:L32"/>
    <mergeCell ref="R32:V32"/>
    <mergeCell ref="Z83:AB83"/>
    <mergeCell ref="L83:N83"/>
    <mergeCell ref="B88:AC88"/>
    <mergeCell ref="B86:H86"/>
    <mergeCell ref="Z85:AB85"/>
    <mergeCell ref="R87:AC87"/>
    <mergeCell ref="J22:L22"/>
    <mergeCell ref="D32:H32"/>
    <mergeCell ref="X53:Z53"/>
    <mergeCell ref="D49:F49"/>
    <mergeCell ref="R62:T62"/>
    <mergeCell ref="X24:Z24"/>
    <mergeCell ref="X26:Z26"/>
    <mergeCell ref="J29:L29"/>
    <mergeCell ref="X29:Z29"/>
    <mergeCell ref="J24:L24"/>
    <mergeCell ref="J26:L26"/>
    <mergeCell ref="X22:Z22"/>
    <mergeCell ref="D22:H22"/>
    <mergeCell ref="R22:V22"/>
    <mergeCell ref="D29:H29"/>
    <mergeCell ref="R29:V29"/>
    <mergeCell ref="AB68:AB69"/>
    <mergeCell ref="R68:T68"/>
    <mergeCell ref="R35:V35"/>
    <mergeCell ref="D51:F51"/>
    <mergeCell ref="J35:L35"/>
    <mergeCell ref="D35:H35"/>
    <mergeCell ref="J41:L41"/>
    <mergeCell ref="J43:L43"/>
    <mergeCell ref="J45:L45"/>
    <mergeCell ref="J47:L47"/>
    <mergeCell ref="R43:T43"/>
    <mergeCell ref="R45:T45"/>
    <mergeCell ref="R41:T41"/>
    <mergeCell ref="D41:F41"/>
    <mergeCell ref="R53:T53"/>
    <mergeCell ref="R59:T59"/>
    <mergeCell ref="D43:F43"/>
    <mergeCell ref="R28:Y28"/>
    <mergeCell ref="R34:Y34"/>
    <mergeCell ref="B68:B69"/>
    <mergeCell ref="J68:J69"/>
    <mergeCell ref="L68:L69"/>
    <mergeCell ref="N68:N69"/>
    <mergeCell ref="J53:L53"/>
    <mergeCell ref="J59:L59"/>
    <mergeCell ref="J62:L62"/>
    <mergeCell ref="D68:F68"/>
    <mergeCell ref="D53:F53"/>
    <mergeCell ref="D59:F59"/>
    <mergeCell ref="D62:F62"/>
    <mergeCell ref="H68:H69"/>
    <mergeCell ref="D45:F45"/>
    <mergeCell ref="D47:F47"/>
    <mergeCell ref="X59:Z59"/>
    <mergeCell ref="X62:Z62"/>
    <mergeCell ref="J49:L49"/>
    <mergeCell ref="J51:L51"/>
    <mergeCell ref="X45:Z45"/>
    <mergeCell ref="X47:Z47"/>
    <mergeCell ref="X49:Z49"/>
    <mergeCell ref="B1:AC1"/>
    <mergeCell ref="B5:AC5"/>
    <mergeCell ref="Q18:AC18"/>
    <mergeCell ref="Q19:AC19"/>
    <mergeCell ref="C18:O18"/>
    <mergeCell ref="C19:O19"/>
    <mergeCell ref="J15:L15"/>
    <mergeCell ref="D24:H24"/>
    <mergeCell ref="D26:H26"/>
    <mergeCell ref="R24:V24"/>
    <mergeCell ref="R26:V26"/>
    <mergeCell ref="N15:R15"/>
    <mergeCell ref="B3:AB3"/>
    <mergeCell ref="B4:AB4"/>
    <mergeCell ref="J9:L9"/>
    <mergeCell ref="J11:L11"/>
    <mergeCell ref="J13:L13"/>
    <mergeCell ref="N9:R9"/>
    <mergeCell ref="J7:L7"/>
    <mergeCell ref="N7:R7"/>
    <mergeCell ref="N11:R11"/>
    <mergeCell ref="N13:R13"/>
    <mergeCell ref="D20:N20"/>
    <mergeCell ref="R20:AB20"/>
  </mergeCells>
  <conditionalFormatting sqref="D72 D74 D76 D78 F78:H78 F76:H76 F74:H74 F72:H72 J72 J74 J76 J78 L78 L76 L74 L72 N72 R72 Z72 Z74 Z76 Z78 X72 X74 X76 X78 AB72 R74 R76 R78 T72 T74 T76 T78 AB74 AB76 AB78 N74 N76 N78">
    <cfRule type="expression" dxfId="69" priority="124">
      <formula>$A$71=FALSE</formula>
    </cfRule>
  </conditionalFormatting>
  <conditionalFormatting sqref="D69 D68:H68 F69:G69 J68:J69 L68:L69 N68:N69 R69 R68:T68 T69 X68:X69 Z68:Z69 AB68:AB69">
    <cfRule type="expression" dxfId="68" priority="171">
      <formula>$A$71=FALSE</formula>
    </cfRule>
  </conditionalFormatting>
  <conditionalFormatting sqref="D59 J59 R59 V59 G59:H59 N59 AB59">
    <cfRule type="expression" dxfId="67" priority="169">
      <formula>$A$61=FALSE</formula>
    </cfRule>
  </conditionalFormatting>
  <conditionalFormatting sqref="J9">
    <cfRule type="expression" dxfId="66" priority="158">
      <formula>$J$9="Bitte eingeben"</formula>
    </cfRule>
  </conditionalFormatting>
  <conditionalFormatting sqref="J11:L11">
    <cfRule type="expression" dxfId="65" priority="157">
      <formula>$J$11="Bitte auswählen"</formula>
    </cfRule>
  </conditionalFormatting>
  <conditionalFormatting sqref="J13:L13">
    <cfRule type="expression" dxfId="64" priority="156">
      <formula>$J$13="Bitte eingeben"</formula>
    </cfRule>
  </conditionalFormatting>
  <conditionalFormatting sqref="J15:L15">
    <cfRule type="expression" dxfId="63" priority="155">
      <formula>$J$15="Bitte auswählen"</formula>
    </cfRule>
  </conditionalFormatting>
  <conditionalFormatting sqref="C19">
    <cfRule type="expression" dxfId="62" priority="154">
      <formula>$C$19="Bitte Bank eingeben"</formula>
    </cfRule>
  </conditionalFormatting>
  <conditionalFormatting sqref="C19:O19">
    <cfRule type="expression" dxfId="61" priority="153">
      <formula>$C$19=""</formula>
    </cfRule>
  </conditionalFormatting>
  <conditionalFormatting sqref="Q19:AC19">
    <cfRule type="expression" dxfId="60" priority="151">
      <formula>$Q$19=""</formula>
    </cfRule>
    <cfRule type="expression" dxfId="59" priority="152">
      <formula>$Q$19="Bitte Bank auswählen"</formula>
    </cfRule>
  </conditionalFormatting>
  <conditionalFormatting sqref="D20:N20">
    <cfRule type="expression" dxfId="58" priority="129">
      <formula>$C$19="Bitte Bank auswählen"</formula>
    </cfRule>
    <cfRule type="expression" dxfId="57" priority="132">
      <formula>$C$19=""</formula>
    </cfRule>
  </conditionalFormatting>
  <conditionalFormatting sqref="R20:AB20">
    <cfRule type="expression" dxfId="56" priority="120">
      <formula>$Q$19=""</formula>
    </cfRule>
    <cfRule type="expression" dxfId="55" priority="131">
      <formula>$Q$19="Bitte Bank auswählen"</formula>
    </cfRule>
  </conditionalFormatting>
  <conditionalFormatting sqref="D24 D26 D29 D32 D35 D43 D45 D47 D49 D51 D53 D62 D72 F72:H72 D74 F74:H74 D76 F76:H76 D78 F78:H78 J72 J74 J76 J78 G43:H43 G45:H45 G47:H47 G49:H49 G51:H51 G53:H53 G62:H62 J62">
    <cfRule type="containsText" dxfId="54" priority="172" operator="containsText" text="Bitte eingeben">
      <formula>NOT(ISERROR(SEARCH("Bitte eingeben",D24)))</formula>
    </cfRule>
  </conditionalFormatting>
  <conditionalFormatting sqref="J24:L24 J26:L26 J29:L29 J32:L32 J35:L35 J43:L43 J45:L45 J47:L47 J49:L49 J51:L51 J53:L53 J62:L62 L72 L74 L76 L78">
    <cfRule type="containsText" dxfId="53" priority="150" operator="containsText" text="Bitte auswählen">
      <formula>NOT(ISERROR(SEARCH("Bitte auswählen",J24)))</formula>
    </cfRule>
  </conditionalFormatting>
  <conditionalFormatting sqref="B34">
    <cfRule type="expression" dxfId="52" priority="126">
      <formula>$A$31=FALSE</formula>
    </cfRule>
    <cfRule type="expression" dxfId="51" priority="128">
      <formula>$A$28=FALSE</formula>
    </cfRule>
  </conditionalFormatting>
  <conditionalFormatting sqref="V68">
    <cfRule type="expression" dxfId="50" priority="140">
      <formula>$A$71=FALSE</formula>
    </cfRule>
  </conditionalFormatting>
  <conditionalFormatting sqref="V72">
    <cfRule type="expression" dxfId="49" priority="111">
      <formula>$A$71=FALSE</formula>
    </cfRule>
  </conditionalFormatting>
  <conditionalFormatting sqref="V74">
    <cfRule type="expression" dxfId="48" priority="109">
      <formula>$A$71=FALSE</formula>
    </cfRule>
  </conditionalFormatting>
  <conditionalFormatting sqref="V76">
    <cfRule type="expression" dxfId="47" priority="107">
      <formula>$A$71=FALSE</formula>
    </cfRule>
  </conditionalFormatting>
  <conditionalFormatting sqref="V78">
    <cfRule type="expression" dxfId="46" priority="105">
      <formula>$A$71=FALSE</formula>
    </cfRule>
  </conditionalFormatting>
  <conditionalFormatting sqref="R28">
    <cfRule type="expression" dxfId="45" priority="96">
      <formula>$Q$19="1822direkt"</formula>
    </cfRule>
  </conditionalFormatting>
  <conditionalFormatting sqref="Z28">
    <cfRule type="expression" dxfId="44" priority="51">
      <formula>$Z$28="nein"</formula>
    </cfRule>
    <cfRule type="expression" dxfId="43" priority="62">
      <formula>$Z$28="ja"</formula>
    </cfRule>
    <cfRule type="expression" dxfId="42" priority="93">
      <formula>(AND($Q$19="1822direkt",$Z$28="Bitte auswählen"))</formula>
    </cfRule>
  </conditionalFormatting>
  <conditionalFormatting sqref="Z28">
    <cfRule type="expression" dxfId="41" priority="92">
      <formula>(AND($Q$19="1822direkt",$Z$28=""))</formula>
    </cfRule>
  </conditionalFormatting>
  <conditionalFormatting sqref="R34">
    <cfRule type="expression" dxfId="40" priority="69">
      <formula>$Q$19="1822direkt"</formula>
    </cfRule>
  </conditionalFormatting>
  <conditionalFormatting sqref="Z34">
    <cfRule type="expression" dxfId="39" priority="49">
      <formula>$Z$34="Ja"</formula>
    </cfRule>
    <cfRule type="expression" dxfId="38" priority="50">
      <formula>$Z$34="Nein"</formula>
    </cfRule>
    <cfRule type="expression" dxfId="37" priority="52">
      <formula>$Q$19="1822direkt"</formula>
    </cfRule>
  </conditionalFormatting>
  <conditionalFormatting sqref="D32:H32 D35:H35 J32:L32 J35:L35 N32 N35 R32:V32 X32:Z32 AB32 R34:Z34 R35:V35 X35:Z35 AB35">
    <cfRule type="expression" dxfId="36" priority="5">
      <formula>$A$31=FALSE</formula>
    </cfRule>
  </conditionalFormatting>
  <conditionalFormatting sqref="D76 D78 F76 F78 H76 H78 J78 J76 L76 L78 N76 N78 R76 R78 T78 T76 V76 V78 X78 X76 Z76 Z78 AB78 AB76 J29:L29 N29 R28:Z28 R29:V29 X29:Z29 AB29 D35:H35 J35:L35 N35 R34:Z34 R35:V35 X35:Z35 AB35">
    <cfRule type="expression" dxfId="35" priority="40">
      <formula>$A$28=FALSE</formula>
    </cfRule>
  </conditionalFormatting>
  <conditionalFormatting sqref="R28:Y28 R34:Y34">
    <cfRule type="expression" dxfId="34" priority="31">
      <formula>$Q$19="Wüstenrot direct"</formula>
    </cfRule>
  </conditionalFormatting>
  <conditionalFormatting sqref="Z28 Z34">
    <cfRule type="expression" dxfId="33" priority="9">
      <formula>$Q$19="Postbank (Giro direkt)"</formula>
    </cfRule>
    <cfRule type="expression" dxfId="32" priority="10">
      <formula>$Q$19="Norisbank"</formula>
    </cfRule>
    <cfRule type="expression" dxfId="31" priority="12">
      <formula>$Q$19="ING-DiBa"</formula>
    </cfRule>
    <cfRule type="expression" dxfId="30" priority="13">
      <formula>$Q$19="DKB"</formula>
    </cfRule>
    <cfRule type="expression" dxfId="29" priority="14">
      <formula>$Q$19="Consorsbank"</formula>
    </cfRule>
    <cfRule type="expression" dxfId="28" priority="15">
      <formula>$Q$19="Commerzbank (Girokonto)"</formula>
    </cfRule>
    <cfRule type="expression" dxfId="27" priority="30">
      <formula>$Q$19="Bitte Bank auswählen"</formula>
    </cfRule>
    <cfRule type="expression" dxfId="26" priority="63">
      <formula>$Q$19="Wüstenrot direct"</formula>
    </cfRule>
  </conditionalFormatting>
  <conditionalFormatting sqref="D62:F62 H62 J62:L62 N62 R62:T62 V62 X62:Z62 AB62">
    <cfRule type="expression" dxfId="25" priority="16">
      <formula>$A$61=FALSE</formula>
    </cfRule>
  </conditionalFormatting>
  <conditionalFormatting sqref="D35:H35 J35:L35 N35 R35:V35 R34:Z34 X35:Z35 AB35">
    <cfRule type="expression" dxfId="24" priority="6">
      <formula>$A$34=FALSE</formula>
    </cfRule>
  </conditionalFormatting>
  <conditionalFormatting sqref="D32:H32">
    <cfRule type="expression" dxfId="23" priority="7">
      <formula>$A$31=FALSE</formula>
    </cfRule>
  </conditionalFormatting>
  <conditionalFormatting sqref="Z34 Z28">
    <cfRule type="expression" dxfId="22" priority="11">
      <formula>$Q$19="Netbank"</formula>
    </cfRule>
  </conditionalFormatting>
  <conditionalFormatting sqref="J7">
    <cfRule type="expression" dxfId="21" priority="3">
      <formula>$J$7="Bitte auswählen"</formula>
    </cfRule>
  </conditionalFormatting>
  <conditionalFormatting sqref="X59">
    <cfRule type="expression" dxfId="20" priority="2">
      <formula>$A$61=FALSE</formula>
    </cfRule>
  </conditionalFormatting>
  <conditionalFormatting sqref="D29:H29 J29:L29 N29 R29:V29 X29:Z29 AB29 D35:H35 J35:L35 N35 R35:V35 X35:Z35 AB35 R28:Z28 R34:Z34">
    <cfRule type="expression" dxfId="19" priority="1">
      <formula>$A$28=FALSE</formula>
    </cfRule>
  </conditionalFormatting>
  <dataValidations count="6">
    <dataValidation type="list" allowBlank="1" showInputMessage="1" showErrorMessage="1" sqref="Q19:AC19">
      <formula1>CHECK24Banken</formula1>
    </dataValidation>
    <dataValidation type="list" allowBlank="1" showInputMessage="1" showErrorMessage="1" sqref="J11:L11 Z28 Z34">
      <formula1>JaNein</formula1>
    </dataValidation>
    <dataValidation type="list" allowBlank="1" showInputMessage="1" showErrorMessage="1" sqref="J15:L15">
      <formula1>Berechnungszeitraum</formula1>
    </dataValidation>
    <dataValidation type="list" allowBlank="1" showInputMessage="1" showErrorMessage="1" sqref="J24:L24 J26:L26 J29:L29 J32:L32 J35:L35 J43:L43 J45:L45 J47:L47 J49:L49 J51:L51 J53:L53 L78 L72 L74 L76">
      <formula1>Zeitraum</formula1>
    </dataValidation>
    <dataValidation allowBlank="1" showInputMessage="1" showErrorMessage="1" error="Das Mindestalter für die Beantragung eines Girokontos über CHECK24 liegt bei 18 Jahren." sqref="J9:L9"/>
    <dataValidation type="list" allowBlank="1" showInputMessage="1" showErrorMessage="1" sqref="J7:L7">
      <formula1>Berufsgruppe</formula1>
    </dataValidation>
  </dataValidations>
  <pageMargins left="0.7" right="0.7" top="0.78740157499999996" bottom="0.78740157499999996"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
                <anchor moveWithCells="1">
                  <from>
                    <xdr:col>1</xdr:col>
                    <xdr:colOff>3543300</xdr:colOff>
                    <xdr:row>27</xdr:row>
                    <xdr:rowOff>0</xdr:rowOff>
                  </from>
                  <to>
                    <xdr:col>1</xdr:col>
                    <xdr:colOff>3800475</xdr:colOff>
                    <xdr:row>28</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ltText="">
                <anchor moveWithCells="1">
                  <from>
                    <xdr:col>1</xdr:col>
                    <xdr:colOff>3543300</xdr:colOff>
                    <xdr:row>30</xdr:row>
                    <xdr:rowOff>0</xdr:rowOff>
                  </from>
                  <to>
                    <xdr:col>1</xdr:col>
                    <xdr:colOff>3800475</xdr:colOff>
                    <xdr:row>31</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ltText="">
                <anchor moveWithCells="1">
                  <from>
                    <xdr:col>1</xdr:col>
                    <xdr:colOff>3543300</xdr:colOff>
                    <xdr:row>33</xdr:row>
                    <xdr:rowOff>0</xdr:rowOff>
                  </from>
                  <to>
                    <xdr:col>1</xdr:col>
                    <xdr:colOff>3800475</xdr:colOff>
                    <xdr:row>34</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ltText="">
                <anchor moveWithCells="1">
                  <from>
                    <xdr:col>1</xdr:col>
                    <xdr:colOff>3533775</xdr:colOff>
                    <xdr:row>60</xdr:row>
                    <xdr:rowOff>0</xdr:rowOff>
                  </from>
                  <to>
                    <xdr:col>1</xdr:col>
                    <xdr:colOff>3790950</xdr:colOff>
                    <xdr:row>61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notContainsText" priority="159" operator="notContains" id="{932AF0C9-776F-4ADE-88B0-9119FD58FBC8}">
            <xm:f>ISERROR(SEARCH("",J9))</xm:f>
            <xm:f>""</xm:f>
            <x14:dxf>
              <font>
                <strike val="0"/>
                <color rgb="FF005EA8"/>
              </font>
              <fill>
                <patternFill patternType="lightUp">
                  <fgColor rgb="FFCAE7A7"/>
                  <bgColor theme="0"/>
                </patternFill>
              </fill>
            </x14:dxf>
          </x14:cfRule>
          <xm:sqref>J9:L9 J11:L11 J13:L13 J15:L15</xm:sqref>
        </x14:conditionalFormatting>
        <x14:conditionalFormatting xmlns:xm="http://schemas.microsoft.com/office/excel/2006/main">
          <x14:cfRule type="notContainsText" priority="149" operator="notContains" id="{FA42F7A0-8466-469D-9FF5-BCA2B47A0E6B}">
            <xm:f>ISERROR(SEARCH("",D24))</xm:f>
            <xm:f>""</xm:f>
            <x14:dxf>
              <font>
                <color rgb="FF005EA8"/>
              </font>
              <fill>
                <patternFill patternType="lightUp">
                  <fgColor rgb="FFCAE7A7"/>
                  <bgColor theme="0"/>
                </patternFill>
              </fill>
            </x14:dxf>
          </x14:cfRule>
          <xm:sqref>D24 J24:L24 D26 J26:L26 D29 J29:L29 D32 J32:L32 D35 J35:L35 D43 J43:L43 J45:L45 D45 D47 J47:L47 J49:L49 D49 D51 J51:L51 J53:L53 D53 D62 J62:L62 D72 F72:H72 J72 L72 L74 J74 F74:H74 D74 D76 F76:H76 J76 L76 L78 J78 F78:H78 D78 G43:H43 G45:H45 G47:H47 G49:H49 G51:H51 G53:H53 G62:H62</xm:sqref>
        </x14:conditionalFormatting>
        <x14:conditionalFormatting xmlns:xm="http://schemas.microsoft.com/office/excel/2006/main">
          <x14:cfRule type="notContainsText" priority="148" operator="notContains" id="{22B5C35C-C0EC-4707-B377-BAC72EC7A944}">
            <xm:f>ISERROR(SEARCH("",R24))</xm:f>
            <xm:f>""</xm:f>
            <x14:dxf>
              <font>
                <color theme="0"/>
              </font>
              <fill>
                <patternFill patternType="mediumGray">
                  <fgColor rgb="FF005EA8"/>
                  <bgColor theme="0"/>
                </patternFill>
              </fill>
            </x14:dxf>
          </x14:cfRule>
          <xm:sqref>R24 X24:Z24 R43 V43 X43:Z43 X62:Z62 R72 Z72 Z74 Z76 Z78 X72 X74 X76 X78 V47 V49 V51 V53 R74 R76 R78 T72 T74 T76 T78 X45:Z45 X47:Z47 X49:Z49 X51:Z51 X53:Z53 X26:Z26 X29:Z29 X32:Z32 X35:Z35 V45</xm:sqref>
        </x14:conditionalFormatting>
        <x14:conditionalFormatting xmlns:xm="http://schemas.microsoft.com/office/excel/2006/main">
          <x14:cfRule type="notContainsText" priority="112" operator="notContains" id="{0CABC9E2-1508-4993-8609-EE372BF10417}">
            <xm:f>ISERROR(SEARCH("",V72))</xm:f>
            <xm:f>""</xm:f>
            <x14:dxf>
              <font>
                <color theme="0"/>
              </font>
              <fill>
                <patternFill patternType="mediumGray">
                  <fgColor rgb="FF005EA8"/>
                  <bgColor theme="0"/>
                </patternFill>
              </fill>
            </x14:dxf>
          </x14:cfRule>
          <xm:sqref>V72</xm:sqref>
        </x14:conditionalFormatting>
        <x14:conditionalFormatting xmlns:xm="http://schemas.microsoft.com/office/excel/2006/main">
          <x14:cfRule type="notContainsText" priority="110" operator="notContains" id="{327041BF-2ACB-4997-8B4E-97E362534680}">
            <xm:f>ISERROR(SEARCH("",V74))</xm:f>
            <xm:f>""</xm:f>
            <x14:dxf>
              <font>
                <color theme="0"/>
              </font>
              <fill>
                <patternFill patternType="mediumGray">
                  <fgColor rgb="FF005EA8"/>
                  <bgColor theme="0"/>
                </patternFill>
              </fill>
            </x14:dxf>
          </x14:cfRule>
          <xm:sqref>V74</xm:sqref>
        </x14:conditionalFormatting>
        <x14:conditionalFormatting xmlns:xm="http://schemas.microsoft.com/office/excel/2006/main">
          <x14:cfRule type="notContainsText" priority="108" operator="notContains" id="{E8858E04-F40E-48C2-AF73-CCA7441E94B3}">
            <xm:f>ISERROR(SEARCH("",V76))</xm:f>
            <xm:f>""</xm:f>
            <x14:dxf>
              <font>
                <color theme="0"/>
              </font>
              <fill>
                <patternFill patternType="mediumGray">
                  <fgColor rgb="FF005EA8"/>
                  <bgColor theme="0"/>
                </patternFill>
              </fill>
            </x14:dxf>
          </x14:cfRule>
          <xm:sqref>V76</xm:sqref>
        </x14:conditionalFormatting>
        <x14:conditionalFormatting xmlns:xm="http://schemas.microsoft.com/office/excel/2006/main">
          <x14:cfRule type="notContainsText" priority="106" operator="notContains" id="{81CDDEBD-981A-42AE-B086-56F73ED4B533}">
            <xm:f>ISERROR(SEARCH("",V78))</xm:f>
            <xm:f>""</xm:f>
            <x14:dxf>
              <font>
                <color theme="0"/>
              </font>
              <fill>
                <patternFill patternType="mediumGray">
                  <fgColor rgb="FF005EA8"/>
                  <bgColor theme="0"/>
                </patternFill>
              </fill>
            </x14:dxf>
          </x14:cfRule>
          <xm:sqref>V78</xm:sqref>
        </x14:conditionalFormatting>
        <x14:conditionalFormatting xmlns:xm="http://schemas.microsoft.com/office/excel/2006/main">
          <x14:cfRule type="notContainsText" priority="118" operator="notContains" id="{7EC41853-C572-4CBA-94B0-19BE9BDB1CF8}">
            <xm:f>ISERROR(SEARCH("",V62))</xm:f>
            <xm:f>""</xm:f>
            <x14:dxf>
              <font>
                <color theme="0"/>
              </font>
              <fill>
                <patternFill patternType="mediumGray">
                  <fgColor rgb="FF005EA8"/>
                  <bgColor theme="0"/>
                </patternFill>
              </fill>
            </x14:dxf>
          </x14:cfRule>
          <xm:sqref>V62</xm:sqref>
        </x14:conditionalFormatting>
        <x14:conditionalFormatting xmlns:xm="http://schemas.microsoft.com/office/excel/2006/main">
          <x14:cfRule type="notContainsText" priority="35" operator="notContains" id="{CA7510A8-E3C9-476F-8448-037F3B87D337}">
            <xm:f>ISERROR(SEARCH("",R26))</xm:f>
            <xm:f>""</xm:f>
            <x14:dxf>
              <font>
                <color theme="0"/>
              </font>
              <fill>
                <patternFill patternType="mediumGray">
                  <fgColor rgb="FF005EA8"/>
                  <bgColor theme="0"/>
                </patternFill>
              </fill>
            </x14:dxf>
          </x14:cfRule>
          <xm:sqref>R26</xm:sqref>
        </x14:conditionalFormatting>
        <x14:conditionalFormatting xmlns:xm="http://schemas.microsoft.com/office/excel/2006/main">
          <x14:cfRule type="notContainsText" priority="34" operator="notContains" id="{1E80379C-57A3-44F3-8E21-9269827C26FF}">
            <xm:f>ISERROR(SEARCH("",R29))</xm:f>
            <xm:f>""</xm:f>
            <x14:dxf>
              <font>
                <color theme="0"/>
              </font>
              <fill>
                <patternFill patternType="mediumGray">
                  <fgColor rgb="FF005EA8"/>
                  <bgColor theme="0"/>
                </patternFill>
              </fill>
            </x14:dxf>
          </x14:cfRule>
          <xm:sqref>R29</xm:sqref>
        </x14:conditionalFormatting>
        <x14:conditionalFormatting xmlns:xm="http://schemas.microsoft.com/office/excel/2006/main">
          <x14:cfRule type="notContainsText" priority="33" operator="notContains" id="{76BCA520-B061-4BF7-9C1D-AFF0D8BEC3C4}">
            <xm:f>ISERROR(SEARCH("",R32))</xm:f>
            <xm:f>""</xm:f>
            <x14:dxf>
              <font>
                <color theme="0"/>
              </font>
              <fill>
                <patternFill patternType="mediumGray">
                  <fgColor rgb="FF005EA8"/>
                  <bgColor theme="0"/>
                </patternFill>
              </fill>
            </x14:dxf>
          </x14:cfRule>
          <xm:sqref>R32</xm:sqref>
        </x14:conditionalFormatting>
        <x14:conditionalFormatting xmlns:xm="http://schemas.microsoft.com/office/excel/2006/main">
          <x14:cfRule type="notContainsText" priority="24" operator="notContains" id="{12D10E45-E570-4906-8197-16A368F6E424}">
            <xm:f>ISERROR(SEARCH("",R45))</xm:f>
            <xm:f>""</xm:f>
            <x14:dxf>
              <font>
                <color theme="0"/>
              </font>
              <fill>
                <patternFill patternType="mediumGray">
                  <fgColor rgb="FF005EA8"/>
                  <bgColor theme="0"/>
                </patternFill>
              </fill>
            </x14:dxf>
          </x14:cfRule>
          <xm:sqref>R45</xm:sqref>
        </x14:conditionalFormatting>
        <x14:conditionalFormatting xmlns:xm="http://schemas.microsoft.com/office/excel/2006/main">
          <x14:cfRule type="notContainsText" priority="23" operator="notContains" id="{CF054934-4992-47E5-95A2-47CD948652C8}">
            <xm:f>ISERROR(SEARCH("",R47))</xm:f>
            <xm:f>""</xm:f>
            <x14:dxf>
              <font>
                <color theme="0"/>
              </font>
              <fill>
                <patternFill patternType="mediumGray">
                  <fgColor rgb="FF005EA8"/>
                  <bgColor theme="0"/>
                </patternFill>
              </fill>
            </x14:dxf>
          </x14:cfRule>
          <xm:sqref>R47</xm:sqref>
        </x14:conditionalFormatting>
        <x14:conditionalFormatting xmlns:xm="http://schemas.microsoft.com/office/excel/2006/main">
          <x14:cfRule type="notContainsText" priority="22" operator="notContains" id="{C4A6DE8B-9537-4B12-B633-38161A495755}">
            <xm:f>ISERROR(SEARCH("",R49))</xm:f>
            <xm:f>""</xm:f>
            <x14:dxf>
              <font>
                <color theme="0"/>
              </font>
              <fill>
                <patternFill patternType="mediumGray">
                  <fgColor rgb="FF005EA8"/>
                  <bgColor theme="0"/>
                </patternFill>
              </fill>
            </x14:dxf>
          </x14:cfRule>
          <xm:sqref>R49</xm:sqref>
        </x14:conditionalFormatting>
        <x14:conditionalFormatting xmlns:xm="http://schemas.microsoft.com/office/excel/2006/main">
          <x14:cfRule type="notContainsText" priority="21" operator="notContains" id="{9004A0DD-6392-490E-B61B-0610D57AF9F3}">
            <xm:f>ISERROR(SEARCH("",R51))</xm:f>
            <xm:f>""</xm:f>
            <x14:dxf>
              <font>
                <color theme="0"/>
              </font>
              <fill>
                <patternFill patternType="mediumGray">
                  <fgColor rgb="FF005EA8"/>
                  <bgColor theme="0"/>
                </patternFill>
              </fill>
            </x14:dxf>
          </x14:cfRule>
          <xm:sqref>R51</xm:sqref>
        </x14:conditionalFormatting>
        <x14:conditionalFormatting xmlns:xm="http://schemas.microsoft.com/office/excel/2006/main">
          <x14:cfRule type="notContainsText" priority="20" operator="notContains" id="{79D340B6-D306-415C-993F-94E95C7730F3}">
            <xm:f>ISERROR(SEARCH("",R53))</xm:f>
            <xm:f>""</xm:f>
            <x14:dxf>
              <font>
                <color theme="0"/>
              </font>
              <fill>
                <patternFill patternType="mediumGray">
                  <fgColor rgb="FF005EA8"/>
                  <bgColor theme="0"/>
                </patternFill>
              </fill>
            </x14:dxf>
          </x14:cfRule>
          <xm:sqref>R53</xm:sqref>
        </x14:conditionalFormatting>
        <x14:conditionalFormatting xmlns:xm="http://schemas.microsoft.com/office/excel/2006/main">
          <x14:cfRule type="notContainsText" priority="19" operator="notContains" id="{1CD310C5-43FE-418D-BA90-274A0A45758E}">
            <xm:f>ISERROR(SEARCH("",R62))</xm:f>
            <xm:f>""</xm:f>
            <x14:dxf>
              <font>
                <color theme="0"/>
              </font>
              <fill>
                <patternFill patternType="mediumGray">
                  <fgColor rgb="FF005EA8"/>
                  <bgColor theme="0"/>
                </patternFill>
              </fill>
            </x14:dxf>
          </x14:cfRule>
          <xm:sqref>R62</xm:sqref>
        </x14:conditionalFormatting>
        <x14:conditionalFormatting xmlns:xm="http://schemas.microsoft.com/office/excel/2006/main">
          <x14:cfRule type="notContainsText" priority="17" operator="notContains" id="{9A21A7F3-1EAA-4E98-B469-295F9238A844}">
            <xm:f>ISERROR(SEARCH("",R35))</xm:f>
            <xm:f>""</xm:f>
            <x14:dxf>
              <font>
                <color theme="0"/>
              </font>
              <fill>
                <patternFill patternType="mediumGray">
                  <fgColor rgb="FF005EA8"/>
                  <bgColor theme="0"/>
                </patternFill>
              </fill>
            </x14:dxf>
          </x14:cfRule>
          <xm:sqref>R35</xm:sqref>
        </x14:conditionalFormatting>
        <x14:conditionalFormatting xmlns:xm="http://schemas.microsoft.com/office/excel/2006/main">
          <x14:cfRule type="notContainsText" priority="4" operator="notContains" id="{14A5A084-8740-46DB-8776-26855A1934E0}">
            <xm:f>ISERROR(SEARCH("",J7))</xm:f>
            <xm:f>""</xm:f>
            <x14:dxf>
              <font>
                <strike val="0"/>
                <color rgb="FF005EA8"/>
              </font>
              <fill>
                <patternFill patternType="lightUp">
                  <fgColor rgb="FFCAE7A7"/>
                  <bgColor theme="0"/>
                </patternFill>
              </fill>
            </x14:dxf>
          </x14:cfRule>
          <xm:sqref>J7:L7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9" zoomScaleNormal="100" workbookViewId="0">
      <selection activeCell="AD17" sqref="AD17"/>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42" t="s">
        <v>47</v>
      </c>
      <c r="C1" s="242"/>
      <c r="D1" s="242"/>
      <c r="E1" s="242"/>
      <c r="F1" s="242"/>
      <c r="G1" s="242"/>
      <c r="H1" s="242"/>
      <c r="I1" s="242"/>
      <c r="J1" s="242"/>
      <c r="K1" s="242"/>
      <c r="L1" s="242"/>
      <c r="M1" s="242"/>
      <c r="N1" s="242"/>
      <c r="O1" s="242"/>
    </row>
    <row r="2" spans="1:28" ht="20.100000000000001" customHeight="1" thickBot="1" x14ac:dyDescent="0.3"/>
    <row r="3" spans="1:28" s="13" customFormat="1" ht="18.75" customHeight="1" thickBot="1" x14ac:dyDescent="0.3">
      <c r="C3" s="57"/>
      <c r="D3" s="58"/>
      <c r="E3" s="58"/>
      <c r="F3" s="64"/>
      <c r="G3" s="58"/>
      <c r="H3" s="56"/>
      <c r="I3" s="58"/>
      <c r="J3" s="58"/>
      <c r="K3" s="58"/>
      <c r="L3" s="58"/>
      <c r="M3" s="58"/>
      <c r="N3" s="58"/>
      <c r="O3" s="59"/>
      <c r="P3" s="57"/>
      <c r="Q3" s="58" t="s">
        <v>74</v>
      </c>
      <c r="R3" s="58"/>
      <c r="S3" s="257" t="s">
        <v>73</v>
      </c>
      <c r="T3" s="257"/>
      <c r="U3" s="257"/>
      <c r="V3" s="257"/>
      <c r="W3" s="257"/>
      <c r="X3" s="257"/>
      <c r="Y3" s="257"/>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41" t="s">
        <v>5</v>
      </c>
      <c r="E7" s="241"/>
      <c r="F7" s="241"/>
      <c r="G7" s="241"/>
      <c r="H7" s="241"/>
      <c r="I7" s="16"/>
      <c r="J7" s="241" t="s">
        <v>9</v>
      </c>
      <c r="K7" s="241"/>
      <c r="L7" s="241"/>
      <c r="M7" s="16"/>
      <c r="N7" s="70"/>
      <c r="O7" s="6"/>
      <c r="P7" s="23"/>
      <c r="Q7" s="241" t="s">
        <v>5</v>
      </c>
      <c r="R7" s="241"/>
      <c r="S7" s="241"/>
      <c r="T7" s="241"/>
      <c r="U7" s="241"/>
      <c r="V7" s="16"/>
      <c r="W7" s="241" t="s">
        <v>9</v>
      </c>
      <c r="X7" s="241"/>
      <c r="Y7" s="241"/>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43">
        <v>1.9</v>
      </c>
      <c r="E9" s="244"/>
      <c r="F9" s="244"/>
      <c r="G9" s="244"/>
      <c r="H9" s="245"/>
      <c r="I9" s="27"/>
      <c r="J9" s="246" t="s">
        <v>56</v>
      </c>
      <c r="K9" s="247"/>
      <c r="L9" s="248"/>
      <c r="M9" s="27"/>
      <c r="N9" s="50"/>
      <c r="O9" s="21"/>
      <c r="P9" s="28"/>
      <c r="Q9" s="243">
        <v>0</v>
      </c>
      <c r="R9" s="244"/>
      <c r="S9" s="244"/>
      <c r="T9" s="244"/>
      <c r="U9" s="245"/>
      <c r="V9" s="27"/>
      <c r="W9" s="246" t="s">
        <v>56</v>
      </c>
      <c r="X9" s="247"/>
      <c r="Y9" s="248"/>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43">
        <v>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43">
        <v>29</v>
      </c>
      <c r="E14" s="244"/>
      <c r="F14" s="244"/>
      <c r="G14" s="244"/>
      <c r="H14" s="245"/>
      <c r="I14" s="27"/>
      <c r="J14" s="246" t="s">
        <v>55</v>
      </c>
      <c r="K14" s="247"/>
      <c r="L14" s="248"/>
      <c r="M14" s="27"/>
      <c r="N14" s="46"/>
      <c r="O14" s="21"/>
      <c r="P14" s="28"/>
      <c r="Q14" s="243">
        <v>29</v>
      </c>
      <c r="R14" s="244"/>
      <c r="S14" s="244"/>
      <c r="T14" s="244"/>
      <c r="U14" s="245"/>
      <c r="V14" s="27"/>
      <c r="W14" s="246" t="s">
        <v>55</v>
      </c>
      <c r="X14" s="247"/>
      <c r="Y14" s="248"/>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43">
        <v>6</v>
      </c>
      <c r="E17" s="244"/>
      <c r="F17" s="244"/>
      <c r="G17" s="244"/>
      <c r="H17" s="245"/>
      <c r="I17" s="27"/>
      <c r="J17" s="246" t="s">
        <v>55</v>
      </c>
      <c r="K17" s="247"/>
      <c r="L17" s="248"/>
      <c r="M17" s="27"/>
      <c r="N17" s="46"/>
      <c r="O17" s="21"/>
      <c r="P17" s="28"/>
      <c r="Q17" s="243">
        <v>6</v>
      </c>
      <c r="R17" s="244"/>
      <c r="S17" s="244"/>
      <c r="T17" s="244"/>
      <c r="U17" s="245"/>
      <c r="V17" s="27"/>
      <c r="W17" s="246" t="s">
        <v>55</v>
      </c>
      <c r="X17" s="247"/>
      <c r="Y17" s="248"/>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43">
        <v>15</v>
      </c>
      <c r="E20" s="244"/>
      <c r="F20" s="244"/>
      <c r="G20" s="244"/>
      <c r="H20" s="245"/>
      <c r="I20" s="27"/>
      <c r="J20" s="246" t="s">
        <v>55</v>
      </c>
      <c r="K20" s="247"/>
      <c r="L20" s="248"/>
      <c r="M20" s="27"/>
      <c r="N20" s="46"/>
      <c r="O20" s="21"/>
      <c r="P20" s="28"/>
      <c r="Q20" s="243">
        <v>15</v>
      </c>
      <c r="R20" s="244"/>
      <c r="S20" s="244"/>
      <c r="T20" s="244"/>
      <c r="U20" s="245"/>
      <c r="V20" s="27"/>
      <c r="W20" s="246" t="s">
        <v>55</v>
      </c>
      <c r="X20" s="247"/>
      <c r="Y20" s="248"/>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41" t="s">
        <v>5</v>
      </c>
      <c r="E26" s="241"/>
      <c r="F26" s="241"/>
      <c r="G26" s="69"/>
      <c r="H26" s="69"/>
      <c r="I26" s="69"/>
      <c r="J26" s="241"/>
      <c r="K26" s="241"/>
      <c r="L26" s="241"/>
      <c r="M26" s="10"/>
      <c r="N26" s="70"/>
      <c r="O26" s="6"/>
      <c r="P26" s="24"/>
      <c r="Q26" s="241" t="s">
        <v>5</v>
      </c>
      <c r="R26" s="241"/>
      <c r="S26" s="241"/>
      <c r="T26" s="69"/>
      <c r="U26" s="69"/>
      <c r="V26" s="69"/>
      <c r="W26" s="241"/>
      <c r="X26" s="241"/>
      <c r="Y26" s="241"/>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59</v>
      </c>
      <c r="C28" s="28"/>
      <c r="D28" s="243">
        <v>0</v>
      </c>
      <c r="E28" s="244"/>
      <c r="F28" s="245"/>
      <c r="G28" s="31"/>
      <c r="H28" s="71"/>
      <c r="I28" s="49"/>
      <c r="J28" s="249"/>
      <c r="K28" s="249"/>
      <c r="L28" s="249"/>
      <c r="M28" s="45"/>
      <c r="N28" s="46"/>
      <c r="O28" s="21"/>
      <c r="P28" s="28"/>
      <c r="Q28" s="243">
        <v>0</v>
      </c>
      <c r="R28" s="244"/>
      <c r="S28" s="245"/>
      <c r="T28" s="31"/>
      <c r="U28" s="71"/>
      <c r="V28" s="49"/>
      <c r="W28" s="249"/>
      <c r="X28" s="249"/>
      <c r="Y28" s="249"/>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43">
        <v>0</v>
      </c>
      <c r="E30" s="244"/>
      <c r="F30" s="245"/>
      <c r="G30" s="31"/>
      <c r="H30" s="71"/>
      <c r="I30" s="49"/>
      <c r="J30" s="249"/>
      <c r="K30" s="249"/>
      <c r="L30" s="249"/>
      <c r="M30" s="45"/>
      <c r="N30" s="46"/>
      <c r="O30" s="21"/>
      <c r="P30" s="28"/>
      <c r="Q30" s="243">
        <v>0</v>
      </c>
      <c r="R30" s="244"/>
      <c r="S30" s="245"/>
      <c r="T30" s="31"/>
      <c r="U30" s="71"/>
      <c r="V30" s="49"/>
      <c r="W30" s="249"/>
      <c r="X30" s="249"/>
      <c r="Y30" s="249"/>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43">
        <v>0</v>
      </c>
      <c r="E32" s="244"/>
      <c r="F32" s="245"/>
      <c r="G32" s="31"/>
      <c r="H32" s="71"/>
      <c r="I32" s="49"/>
      <c r="J32" s="249"/>
      <c r="K32" s="249"/>
      <c r="L32" s="249"/>
      <c r="M32" s="45"/>
      <c r="N32" s="46"/>
      <c r="O32" s="21"/>
      <c r="P32" s="28"/>
      <c r="Q32" s="243">
        <v>0</v>
      </c>
      <c r="R32" s="244"/>
      <c r="S32" s="245"/>
      <c r="T32" s="31"/>
      <c r="U32" s="71"/>
      <c r="V32" s="49"/>
      <c r="W32" s="249"/>
      <c r="X32" s="249"/>
      <c r="Y32" s="249"/>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43">
        <v>1.5</v>
      </c>
      <c r="E34" s="244"/>
      <c r="F34" s="245"/>
      <c r="G34" s="31"/>
      <c r="H34" s="71"/>
      <c r="I34" s="49"/>
      <c r="J34" s="249"/>
      <c r="K34" s="249"/>
      <c r="L34" s="249"/>
      <c r="M34" s="45"/>
      <c r="N34" s="46"/>
      <c r="O34" s="21"/>
      <c r="P34" s="28"/>
      <c r="Q34" s="243">
        <v>1.5</v>
      </c>
      <c r="R34" s="244"/>
      <c r="S34" s="245"/>
      <c r="T34" s="31"/>
      <c r="U34" s="71"/>
      <c r="V34" s="49"/>
      <c r="W34" s="249"/>
      <c r="X34" s="249"/>
      <c r="Y34" s="249"/>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43">
        <v>0</v>
      </c>
      <c r="E36" s="244"/>
      <c r="F36" s="245"/>
      <c r="G36" s="31"/>
      <c r="H36" s="71"/>
      <c r="I36" s="49"/>
      <c r="J36" s="249"/>
      <c r="K36" s="249"/>
      <c r="L36" s="249"/>
      <c r="M36" s="45"/>
      <c r="N36" s="46"/>
      <c r="O36" s="21"/>
      <c r="P36" s="28"/>
      <c r="Q36" s="243">
        <v>0</v>
      </c>
      <c r="R36" s="244"/>
      <c r="S36" s="245"/>
      <c r="T36" s="31"/>
      <c r="U36" s="71"/>
      <c r="V36" s="49"/>
      <c r="W36" s="249"/>
      <c r="X36" s="249"/>
      <c r="Y36" s="249"/>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43">
        <v>0</v>
      </c>
      <c r="E38" s="244"/>
      <c r="F38" s="245"/>
      <c r="G38" s="31"/>
      <c r="H38" s="71"/>
      <c r="I38" s="49"/>
      <c r="J38" s="249"/>
      <c r="K38" s="249"/>
      <c r="L38" s="249"/>
      <c r="M38" s="45"/>
      <c r="N38" s="46"/>
      <c r="O38" s="21"/>
      <c r="P38" s="28"/>
      <c r="Q38" s="243">
        <v>0</v>
      </c>
      <c r="R38" s="244"/>
      <c r="S38" s="245"/>
      <c r="T38" s="31"/>
      <c r="U38" s="71"/>
      <c r="V38" s="49"/>
      <c r="W38" s="249"/>
      <c r="X38" s="249"/>
      <c r="Y38" s="249"/>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41" t="s">
        <v>25</v>
      </c>
      <c r="E44" s="241"/>
      <c r="F44" s="241"/>
      <c r="G44" s="69"/>
      <c r="H44" s="69"/>
      <c r="I44" s="69"/>
      <c r="J44" s="241"/>
      <c r="K44" s="241"/>
      <c r="L44" s="241"/>
      <c r="M44" s="69"/>
      <c r="N44" s="70"/>
      <c r="O44" s="6"/>
      <c r="P44" s="12"/>
      <c r="Q44" s="241" t="s">
        <v>25</v>
      </c>
      <c r="R44" s="241"/>
      <c r="S44" s="241"/>
      <c r="T44" s="69"/>
      <c r="U44" s="69"/>
      <c r="V44" s="69"/>
      <c r="W44" s="241"/>
      <c r="X44" s="241"/>
      <c r="Y44" s="241"/>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51">
        <v>10.55</v>
      </c>
      <c r="E47" s="252"/>
      <c r="F47" s="253"/>
      <c r="G47" s="27"/>
      <c r="H47" s="47"/>
      <c r="I47" s="45"/>
      <c r="J47" s="249"/>
      <c r="K47" s="249"/>
      <c r="L47" s="249"/>
      <c r="M47" s="45"/>
      <c r="N47" s="46"/>
      <c r="O47" s="22"/>
      <c r="P47" s="28"/>
      <c r="Q47" s="251">
        <v>10.55</v>
      </c>
      <c r="R47" s="252"/>
      <c r="S47" s="253"/>
      <c r="T47" s="27"/>
      <c r="U47" s="47"/>
      <c r="V47" s="45"/>
      <c r="W47" s="249"/>
      <c r="X47" s="249"/>
      <c r="Y47" s="249"/>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50" t="s">
        <v>28</v>
      </c>
      <c r="C53" s="12"/>
      <c r="D53" s="241" t="s">
        <v>5</v>
      </c>
      <c r="E53" s="241"/>
      <c r="F53" s="241"/>
      <c r="G53" s="69"/>
      <c r="H53" s="254"/>
      <c r="I53" s="69"/>
      <c r="J53" s="241"/>
      <c r="K53" s="69"/>
      <c r="L53" s="241"/>
      <c r="M53" s="69"/>
      <c r="N53" s="255"/>
      <c r="O53" s="6"/>
      <c r="P53" s="12"/>
      <c r="Q53" s="241" t="s">
        <v>5</v>
      </c>
      <c r="R53" s="241"/>
      <c r="S53" s="241"/>
      <c r="T53" s="69"/>
      <c r="U53" s="254"/>
      <c r="V53" s="69"/>
      <c r="W53" s="241"/>
      <c r="X53" s="69"/>
      <c r="Y53" s="241"/>
      <c r="Z53" s="69"/>
      <c r="AA53" s="255"/>
      <c r="AB53" s="6"/>
    </row>
    <row r="54" spans="1:28" ht="20.100000000000001" customHeight="1" x14ac:dyDescent="0.25">
      <c r="B54" s="250"/>
      <c r="C54" s="23"/>
      <c r="D54" s="11" t="s">
        <v>29</v>
      </c>
      <c r="E54" s="69"/>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c r="E57" s="27"/>
      <c r="F57" s="29"/>
      <c r="G57" s="27"/>
      <c r="H57" s="47"/>
      <c r="I57" s="45"/>
      <c r="J57" s="71"/>
      <c r="K57" s="45"/>
      <c r="L57" s="71"/>
      <c r="M57" s="45"/>
      <c r="N57" s="46"/>
      <c r="O57" s="21"/>
      <c r="P57" s="28"/>
      <c r="Q57" s="30"/>
      <c r="R57" s="27"/>
      <c r="S57" s="29"/>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c r="E59" s="27"/>
      <c r="F59" s="29"/>
      <c r="G59" s="27"/>
      <c r="H59" s="47"/>
      <c r="I59" s="45"/>
      <c r="J59" s="71"/>
      <c r="K59" s="45"/>
      <c r="L59" s="71"/>
      <c r="M59" s="45"/>
      <c r="N59" s="46"/>
      <c r="O59" s="21"/>
      <c r="P59" s="28"/>
      <c r="Q59" s="30"/>
      <c r="R59" s="27"/>
      <c r="S59" s="29"/>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t="s">
        <v>75</v>
      </c>
      <c r="E61" s="27"/>
      <c r="F61" s="29" t="s">
        <v>76</v>
      </c>
      <c r="G61" s="27"/>
      <c r="H61" s="47"/>
      <c r="I61" s="45"/>
      <c r="J61" s="71"/>
      <c r="K61" s="45"/>
      <c r="L61" s="71"/>
      <c r="M61" s="45"/>
      <c r="N61" s="46"/>
      <c r="O61" s="21"/>
      <c r="P61" s="28"/>
      <c r="Q61" s="30" t="s">
        <v>75</v>
      </c>
      <c r="R61" s="27"/>
      <c r="S61" s="29" t="s">
        <v>76</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t="s">
        <v>75</v>
      </c>
      <c r="E63" s="27"/>
      <c r="F63" s="29" t="s">
        <v>76</v>
      </c>
      <c r="G63" s="27"/>
      <c r="H63" s="47"/>
      <c r="I63" s="45"/>
      <c r="J63" s="71"/>
      <c r="K63" s="45"/>
      <c r="L63" s="71"/>
      <c r="M63" s="45"/>
      <c r="N63" s="46"/>
      <c r="O63" s="21"/>
      <c r="P63" s="28"/>
      <c r="Q63" s="30" t="s">
        <v>75</v>
      </c>
      <c r="R63" s="27"/>
      <c r="S63" s="29" t="s">
        <v>76</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3">
    <mergeCell ref="Q53:S53"/>
    <mergeCell ref="U53:U54"/>
    <mergeCell ref="W53:W54"/>
    <mergeCell ref="Y53:Y54"/>
    <mergeCell ref="AA53:AA54"/>
    <mergeCell ref="Q38:S38"/>
    <mergeCell ref="W38:Y38"/>
    <mergeCell ref="Q44:S44"/>
    <mergeCell ref="W44:Y44"/>
    <mergeCell ref="Q47:S47"/>
    <mergeCell ref="W47:Y47"/>
    <mergeCell ref="Q32:S32"/>
    <mergeCell ref="W32:Y32"/>
    <mergeCell ref="Q34:S34"/>
    <mergeCell ref="W34:Y34"/>
    <mergeCell ref="Q36:S36"/>
    <mergeCell ref="W36:Y36"/>
    <mergeCell ref="Q26:S26"/>
    <mergeCell ref="W26:Y26"/>
    <mergeCell ref="Q28:S28"/>
    <mergeCell ref="W28:Y28"/>
    <mergeCell ref="Q30:S30"/>
    <mergeCell ref="W30:Y30"/>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Q20:U20"/>
    <mergeCell ref="W20:Y2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 ref="S3:Y3"/>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34" zoomScaleNormal="100" workbookViewId="0">
      <selection activeCell="B1" sqref="B1:O1"/>
    </sheetView>
  </sheetViews>
  <sheetFormatPr baseColWidth="10" defaultRowHeight="14.25" x14ac:dyDescent="0.25"/>
  <cols>
    <col min="1" max="1" width="3.7109375" style="1" customWidth="1"/>
    <col min="2" max="2" width="56.7109375" style="1" customWidth="1"/>
    <col min="3" max="3" width="0.85546875" style="18" customWidth="1"/>
    <col min="4" max="4" width="21.4257812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0" width="11.42578125" style="1"/>
    <col min="21" max="21" width="12.42578125" style="1" bestFit="1" customWidth="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42" t="s">
        <v>48</v>
      </c>
      <c r="C1" s="242"/>
      <c r="D1" s="242"/>
      <c r="E1" s="242"/>
      <c r="F1" s="242"/>
      <c r="G1" s="242"/>
      <c r="H1" s="242"/>
      <c r="I1" s="242"/>
      <c r="J1" s="242"/>
      <c r="K1" s="242"/>
      <c r="L1" s="242"/>
      <c r="M1" s="242"/>
      <c r="N1" s="242"/>
      <c r="O1" s="242"/>
    </row>
    <row r="2" spans="1:28" ht="20.100000000000001" customHeight="1" thickBot="1" x14ac:dyDescent="0.3"/>
    <row r="3" spans="1:28" s="13" customFormat="1" ht="18.75" customHeight="1" thickBot="1" x14ac:dyDescent="0.3">
      <c r="C3" s="57"/>
      <c r="D3" s="58" t="s">
        <v>60</v>
      </c>
      <c r="E3" s="58"/>
      <c r="F3" s="64" t="s">
        <v>61</v>
      </c>
      <c r="G3" s="58"/>
      <c r="H3" s="56">
        <v>25</v>
      </c>
      <c r="I3" s="58"/>
      <c r="J3" s="58"/>
      <c r="K3" s="58"/>
      <c r="L3" s="58"/>
      <c r="M3" s="58"/>
      <c r="N3" s="58"/>
      <c r="O3" s="59"/>
      <c r="P3" s="57"/>
      <c r="Q3" s="58" t="s">
        <v>60</v>
      </c>
      <c r="R3" s="58"/>
      <c r="S3" s="64" t="s">
        <v>63</v>
      </c>
      <c r="T3" s="58"/>
      <c r="U3" s="56">
        <v>24</v>
      </c>
      <c r="V3" s="58"/>
      <c r="W3" s="58"/>
      <c r="X3" s="58"/>
      <c r="Y3" s="58"/>
      <c r="Z3" s="58"/>
      <c r="AA3" s="58"/>
      <c r="AB3" s="59"/>
    </row>
    <row r="4" spans="1:28" s="13" customFormat="1" ht="20.100000000000001" customHeight="1" thickBot="1" x14ac:dyDescent="0.3">
      <c r="C4" s="60"/>
      <c r="D4" s="63" t="s">
        <v>78</v>
      </c>
      <c r="E4" s="63"/>
      <c r="F4" s="65" t="s">
        <v>63</v>
      </c>
      <c r="G4" s="63"/>
      <c r="H4" s="66">
        <v>1999.99</v>
      </c>
      <c r="I4" s="61"/>
      <c r="J4" s="61"/>
      <c r="K4" s="61"/>
      <c r="L4" s="61"/>
      <c r="M4" s="61"/>
      <c r="N4" s="61"/>
      <c r="O4" s="62"/>
      <c r="P4" s="60"/>
      <c r="Q4" s="63" t="s">
        <v>79</v>
      </c>
      <c r="R4" s="63"/>
      <c r="S4" s="65" t="s">
        <v>61</v>
      </c>
      <c r="T4" s="63"/>
      <c r="U4" s="66">
        <v>2000</v>
      </c>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41" t="s">
        <v>5</v>
      </c>
      <c r="E7" s="241"/>
      <c r="F7" s="241"/>
      <c r="G7" s="241"/>
      <c r="H7" s="241"/>
      <c r="I7" s="16"/>
      <c r="J7" s="241" t="s">
        <v>9</v>
      </c>
      <c r="K7" s="241"/>
      <c r="L7" s="241"/>
      <c r="M7" s="16"/>
      <c r="N7" s="70"/>
      <c r="O7" s="6"/>
      <c r="P7" s="23"/>
      <c r="Q7" s="241" t="s">
        <v>5</v>
      </c>
      <c r="R7" s="241"/>
      <c r="S7" s="241"/>
      <c r="T7" s="241"/>
      <c r="U7" s="241"/>
      <c r="V7" s="16"/>
      <c r="W7" s="241" t="s">
        <v>9</v>
      </c>
      <c r="X7" s="241"/>
      <c r="Y7" s="241"/>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43">
        <v>0</v>
      </c>
      <c r="E9" s="244"/>
      <c r="F9" s="244"/>
      <c r="G9" s="244"/>
      <c r="H9" s="245"/>
      <c r="I9" s="27"/>
      <c r="J9" s="246" t="s">
        <v>56</v>
      </c>
      <c r="K9" s="247"/>
      <c r="L9" s="248"/>
      <c r="M9" s="27"/>
      <c r="N9" s="50"/>
      <c r="O9" s="21"/>
      <c r="P9" s="28"/>
      <c r="Q9" s="243">
        <v>0</v>
      </c>
      <c r="R9" s="244"/>
      <c r="S9" s="244"/>
      <c r="T9" s="244"/>
      <c r="U9" s="245"/>
      <c r="V9" s="27"/>
      <c r="W9" s="246" t="s">
        <v>56</v>
      </c>
      <c r="X9" s="247"/>
      <c r="Y9" s="248"/>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43">
        <v>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43">
        <v>0</v>
      </c>
      <c r="E14" s="244"/>
      <c r="F14" s="244"/>
      <c r="G14" s="244"/>
      <c r="H14" s="245"/>
      <c r="I14" s="27"/>
      <c r="J14" s="246" t="s">
        <v>55</v>
      </c>
      <c r="K14" s="247"/>
      <c r="L14" s="248"/>
      <c r="M14" s="27"/>
      <c r="N14" s="46"/>
      <c r="O14" s="21"/>
      <c r="P14" s="28"/>
      <c r="Q14" s="243">
        <v>0</v>
      </c>
      <c r="R14" s="244"/>
      <c r="S14" s="244"/>
      <c r="T14" s="244"/>
      <c r="U14" s="245"/>
      <c r="V14" s="27"/>
      <c r="W14" s="246" t="s">
        <v>55</v>
      </c>
      <c r="X14" s="247"/>
      <c r="Y14" s="248"/>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64" t="s">
        <v>80</v>
      </c>
      <c r="R16" s="264"/>
      <c r="S16" s="264"/>
      <c r="T16" s="264"/>
      <c r="U16" s="264"/>
      <c r="V16" s="27"/>
      <c r="W16" s="27"/>
      <c r="X16" s="27"/>
      <c r="Y16" s="27"/>
      <c r="Z16" s="27"/>
      <c r="AA16" s="45"/>
      <c r="AB16" s="21"/>
    </row>
    <row r="17" spans="1:28"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c r="P17" s="28"/>
      <c r="Q17" s="243">
        <v>0</v>
      </c>
      <c r="R17" s="244"/>
      <c r="S17" s="244"/>
      <c r="T17" s="244"/>
      <c r="U17" s="245"/>
      <c r="V17" s="27"/>
      <c r="W17" s="246" t="s">
        <v>55</v>
      </c>
      <c r="X17" s="247"/>
      <c r="Y17" s="248"/>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43">
        <v>0</v>
      </c>
      <c r="E20" s="244"/>
      <c r="F20" s="244"/>
      <c r="G20" s="244"/>
      <c r="H20" s="245"/>
      <c r="I20" s="27"/>
      <c r="J20" s="246" t="s">
        <v>55</v>
      </c>
      <c r="K20" s="247"/>
      <c r="L20" s="248"/>
      <c r="M20" s="27"/>
      <c r="N20" s="46"/>
      <c r="O20" s="21"/>
      <c r="P20" s="28"/>
      <c r="Q20" s="243">
        <v>0</v>
      </c>
      <c r="R20" s="244"/>
      <c r="S20" s="244"/>
      <c r="T20" s="244"/>
      <c r="U20" s="245"/>
      <c r="V20" s="27"/>
      <c r="W20" s="246" t="s">
        <v>55</v>
      </c>
      <c r="X20" s="247"/>
      <c r="Y20" s="248"/>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264" t="s">
        <v>80</v>
      </c>
      <c r="R22" s="264"/>
      <c r="S22" s="264"/>
      <c r="T22" s="264"/>
      <c r="U22" s="264"/>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41" t="s">
        <v>5</v>
      </c>
      <c r="E26" s="241"/>
      <c r="F26" s="241"/>
      <c r="G26" s="69"/>
      <c r="H26" s="69"/>
      <c r="I26" s="69"/>
      <c r="J26" s="241"/>
      <c r="K26" s="241"/>
      <c r="L26" s="241"/>
      <c r="M26" s="10"/>
      <c r="N26" s="70"/>
      <c r="O26" s="6"/>
      <c r="P26" s="24"/>
      <c r="Q26" s="241" t="s">
        <v>5</v>
      </c>
      <c r="R26" s="241"/>
      <c r="S26" s="241"/>
      <c r="T26" s="69"/>
      <c r="U26" s="69"/>
      <c r="V26" s="69"/>
      <c r="W26" s="241"/>
      <c r="X26" s="241"/>
      <c r="Y26" s="241"/>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59</v>
      </c>
      <c r="C28" s="28"/>
      <c r="D28" s="243">
        <v>0</v>
      </c>
      <c r="E28" s="244"/>
      <c r="F28" s="245"/>
      <c r="G28" s="31"/>
      <c r="H28" s="71"/>
      <c r="I28" s="49"/>
      <c r="J28" s="249"/>
      <c r="K28" s="249"/>
      <c r="L28" s="249"/>
      <c r="M28" s="45"/>
      <c r="N28" s="46"/>
      <c r="O28" s="21"/>
      <c r="P28" s="28"/>
      <c r="Q28" s="243">
        <v>0</v>
      </c>
      <c r="R28" s="244"/>
      <c r="S28" s="245"/>
      <c r="T28" s="31"/>
      <c r="U28" s="71"/>
      <c r="V28" s="49"/>
      <c r="W28" s="249"/>
      <c r="X28" s="249"/>
      <c r="Y28" s="249"/>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43">
        <v>0</v>
      </c>
      <c r="E30" s="244"/>
      <c r="F30" s="245"/>
      <c r="G30" s="31"/>
      <c r="H30" s="71"/>
      <c r="I30" s="49"/>
      <c r="J30" s="249"/>
      <c r="K30" s="249"/>
      <c r="L30" s="249"/>
      <c r="M30" s="45"/>
      <c r="N30" s="46"/>
      <c r="O30" s="21"/>
      <c r="P30" s="28"/>
      <c r="Q30" s="243">
        <v>0</v>
      </c>
      <c r="R30" s="244"/>
      <c r="S30" s="245"/>
      <c r="T30" s="31"/>
      <c r="U30" s="71"/>
      <c r="V30" s="49"/>
      <c r="W30" s="249"/>
      <c r="X30" s="249"/>
      <c r="Y30" s="249"/>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43">
        <v>0</v>
      </c>
      <c r="E32" s="244"/>
      <c r="F32" s="245"/>
      <c r="G32" s="31"/>
      <c r="H32" s="71"/>
      <c r="I32" s="49"/>
      <c r="J32" s="249"/>
      <c r="K32" s="249"/>
      <c r="L32" s="249"/>
      <c r="M32" s="45"/>
      <c r="N32" s="46"/>
      <c r="O32" s="21"/>
      <c r="P32" s="28"/>
      <c r="Q32" s="243">
        <v>0</v>
      </c>
      <c r="R32" s="244"/>
      <c r="S32" s="245"/>
      <c r="T32" s="31"/>
      <c r="U32" s="71"/>
      <c r="V32" s="49"/>
      <c r="W32" s="249"/>
      <c r="X32" s="249"/>
      <c r="Y32" s="249"/>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43">
        <v>3</v>
      </c>
      <c r="E34" s="244"/>
      <c r="F34" s="245"/>
      <c r="G34" s="31"/>
      <c r="H34" s="71"/>
      <c r="I34" s="49"/>
      <c r="J34" s="249"/>
      <c r="K34" s="249"/>
      <c r="L34" s="249"/>
      <c r="M34" s="45"/>
      <c r="N34" s="46"/>
      <c r="O34" s="21"/>
      <c r="P34" s="28"/>
      <c r="Q34" s="243">
        <v>3</v>
      </c>
      <c r="R34" s="244"/>
      <c r="S34" s="245"/>
      <c r="T34" s="31"/>
      <c r="U34" s="71"/>
      <c r="V34" s="49"/>
      <c r="W34" s="249"/>
      <c r="X34" s="249"/>
      <c r="Y34" s="249"/>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43">
        <v>0</v>
      </c>
      <c r="E36" s="244"/>
      <c r="F36" s="245"/>
      <c r="G36" s="31"/>
      <c r="H36" s="71"/>
      <c r="I36" s="49"/>
      <c r="J36" s="249"/>
      <c r="K36" s="249"/>
      <c r="L36" s="249"/>
      <c r="M36" s="45"/>
      <c r="N36" s="46"/>
      <c r="O36" s="21"/>
      <c r="P36" s="28"/>
      <c r="Q36" s="243">
        <v>0</v>
      </c>
      <c r="R36" s="244"/>
      <c r="S36" s="245"/>
      <c r="T36" s="31"/>
      <c r="U36" s="71"/>
      <c r="V36" s="49"/>
      <c r="W36" s="249"/>
      <c r="X36" s="249"/>
      <c r="Y36" s="249"/>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43">
        <v>0</v>
      </c>
      <c r="E38" s="244"/>
      <c r="F38" s="245"/>
      <c r="G38" s="31"/>
      <c r="H38" s="71"/>
      <c r="I38" s="49"/>
      <c r="J38" s="249"/>
      <c r="K38" s="249"/>
      <c r="L38" s="249"/>
      <c r="M38" s="45"/>
      <c r="N38" s="46"/>
      <c r="O38" s="21"/>
      <c r="P38" s="28"/>
      <c r="Q38" s="243">
        <v>0</v>
      </c>
      <c r="R38" s="244"/>
      <c r="S38" s="245"/>
      <c r="T38" s="31"/>
      <c r="U38" s="71"/>
      <c r="V38" s="49"/>
      <c r="W38" s="249"/>
      <c r="X38" s="249"/>
      <c r="Y38" s="249"/>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41" t="s">
        <v>25</v>
      </c>
      <c r="E44" s="241"/>
      <c r="F44" s="241"/>
      <c r="G44" s="69"/>
      <c r="H44" s="69"/>
      <c r="I44" s="69"/>
      <c r="J44" s="241"/>
      <c r="K44" s="241"/>
      <c r="L44" s="241"/>
      <c r="M44" s="69"/>
      <c r="N44" s="70"/>
      <c r="O44" s="6"/>
      <c r="P44" s="12"/>
      <c r="Q44" s="241" t="s">
        <v>25</v>
      </c>
      <c r="R44" s="241"/>
      <c r="S44" s="241"/>
      <c r="T44" s="69"/>
      <c r="U44" s="69"/>
      <c r="V44" s="69"/>
      <c r="W44" s="241"/>
      <c r="X44" s="241"/>
      <c r="Y44" s="241"/>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51">
        <v>10.87</v>
      </c>
      <c r="E47" s="252"/>
      <c r="F47" s="253"/>
      <c r="G47" s="27"/>
      <c r="H47" s="47"/>
      <c r="I47" s="45"/>
      <c r="J47" s="249"/>
      <c r="K47" s="249"/>
      <c r="L47" s="249"/>
      <c r="M47" s="45"/>
      <c r="N47" s="46"/>
      <c r="O47" s="22"/>
      <c r="P47" s="28"/>
      <c r="Q47" s="251">
        <v>10.87</v>
      </c>
      <c r="R47" s="252"/>
      <c r="S47" s="253"/>
      <c r="T47" s="27"/>
      <c r="U47" s="47"/>
      <c r="V47" s="45"/>
      <c r="W47" s="249"/>
      <c r="X47" s="249"/>
      <c r="Y47" s="249"/>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50" t="s">
        <v>28</v>
      </c>
      <c r="C53" s="12"/>
      <c r="D53" s="241" t="s">
        <v>5</v>
      </c>
      <c r="E53" s="241"/>
      <c r="F53" s="241"/>
      <c r="G53" s="69"/>
      <c r="H53" s="254"/>
      <c r="I53" s="69"/>
      <c r="J53" s="241"/>
      <c r="K53" s="69"/>
      <c r="L53" s="241"/>
      <c r="M53" s="69"/>
      <c r="N53" s="255"/>
      <c r="O53" s="6"/>
      <c r="P53" s="12"/>
      <c r="Q53" s="241" t="s">
        <v>5</v>
      </c>
      <c r="R53" s="241"/>
      <c r="S53" s="241"/>
      <c r="T53" s="69"/>
      <c r="U53" s="254"/>
      <c r="V53" s="69"/>
      <c r="W53" s="241"/>
      <c r="X53" s="69"/>
      <c r="Y53" s="241"/>
      <c r="Z53" s="69"/>
      <c r="AA53" s="255"/>
      <c r="AB53" s="6"/>
    </row>
    <row r="54" spans="1:28" ht="20.100000000000001" customHeight="1" x14ac:dyDescent="0.25">
      <c r="B54" s="250"/>
      <c r="C54" s="23"/>
      <c r="D54" s="11" t="s">
        <v>29</v>
      </c>
      <c r="E54" s="69"/>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1</v>
      </c>
      <c r="E57" s="27"/>
      <c r="F57" s="29">
        <v>5</v>
      </c>
      <c r="G57" s="27"/>
      <c r="H57" s="47"/>
      <c r="I57" s="45"/>
      <c r="J57" s="71"/>
      <c r="K57" s="45"/>
      <c r="L57" s="71"/>
      <c r="M57" s="45"/>
      <c r="N57" s="46"/>
      <c r="O57" s="21"/>
      <c r="P57" s="28"/>
      <c r="Q57" s="30">
        <v>1</v>
      </c>
      <c r="R57" s="27"/>
      <c r="S57" s="29">
        <v>5</v>
      </c>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1</v>
      </c>
      <c r="E59" s="27"/>
      <c r="F59" s="29">
        <v>5</v>
      </c>
      <c r="G59" s="27"/>
      <c r="H59" s="47"/>
      <c r="I59" s="45"/>
      <c r="J59" s="71"/>
      <c r="K59" s="45"/>
      <c r="L59" s="71"/>
      <c r="M59" s="45"/>
      <c r="N59" s="46"/>
      <c r="O59" s="21"/>
      <c r="P59" s="28"/>
      <c r="Q59" s="30">
        <v>1</v>
      </c>
      <c r="R59" s="27"/>
      <c r="S59" s="29">
        <v>5</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0.99</v>
      </c>
      <c r="G61" s="27"/>
      <c r="H61" s="263" t="s">
        <v>77</v>
      </c>
      <c r="I61" s="263"/>
      <c r="J61" s="263"/>
      <c r="K61" s="263"/>
      <c r="L61" s="263"/>
      <c r="M61" s="263"/>
      <c r="N61" s="263"/>
      <c r="O61" s="21"/>
      <c r="P61" s="28"/>
      <c r="Q61" s="30">
        <v>0</v>
      </c>
      <c r="R61" s="27"/>
      <c r="S61" s="29">
        <v>0.99</v>
      </c>
      <c r="T61" s="27"/>
      <c r="U61" s="263" t="s">
        <v>77</v>
      </c>
      <c r="V61" s="263"/>
      <c r="W61" s="263"/>
      <c r="X61" s="263"/>
      <c r="Y61" s="263"/>
      <c r="Z61" s="263"/>
      <c r="AA61" s="263"/>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0</v>
      </c>
      <c r="E63" s="27"/>
      <c r="F63" s="29">
        <v>0.99</v>
      </c>
      <c r="G63" s="27"/>
      <c r="H63" s="263" t="s">
        <v>77</v>
      </c>
      <c r="I63" s="263"/>
      <c r="J63" s="263"/>
      <c r="K63" s="263"/>
      <c r="L63" s="263"/>
      <c r="M63" s="263"/>
      <c r="N63" s="263"/>
      <c r="O63" s="21"/>
      <c r="P63" s="28"/>
      <c r="Q63" s="30">
        <v>0</v>
      </c>
      <c r="R63" s="27"/>
      <c r="S63" s="29">
        <v>0.99</v>
      </c>
      <c r="T63" s="27"/>
      <c r="U63" s="263" t="s">
        <v>77</v>
      </c>
      <c r="V63" s="263"/>
      <c r="W63" s="263"/>
      <c r="X63" s="263"/>
      <c r="Y63" s="263"/>
      <c r="Z63" s="263"/>
      <c r="AA63" s="263"/>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8">
    <mergeCell ref="U63:AA63"/>
    <mergeCell ref="Q53:S53"/>
    <mergeCell ref="U53:U54"/>
    <mergeCell ref="W53:W54"/>
    <mergeCell ref="Y53:Y54"/>
    <mergeCell ref="AA53:AA54"/>
    <mergeCell ref="U61:AA61"/>
    <mergeCell ref="Q38:S38"/>
    <mergeCell ref="W38:Y38"/>
    <mergeCell ref="Q44:S44"/>
    <mergeCell ref="W44:Y44"/>
    <mergeCell ref="Q47:S47"/>
    <mergeCell ref="W47:Y47"/>
    <mergeCell ref="W30:Y30"/>
    <mergeCell ref="Q32:S32"/>
    <mergeCell ref="W32:Y32"/>
    <mergeCell ref="Q34:S34"/>
    <mergeCell ref="W34:Y34"/>
    <mergeCell ref="Q36:S36"/>
    <mergeCell ref="W36:Y36"/>
    <mergeCell ref="H61:N61"/>
    <mergeCell ref="H63:N63"/>
    <mergeCell ref="Q16:U16"/>
    <mergeCell ref="Q22:U22"/>
    <mergeCell ref="Q26:S26"/>
    <mergeCell ref="W26:Y26"/>
    <mergeCell ref="Q28:S28"/>
    <mergeCell ref="W28:Y28"/>
    <mergeCell ref="Q30:S30"/>
    <mergeCell ref="N53:N54"/>
    <mergeCell ref="D20:H20"/>
    <mergeCell ref="J20:L20"/>
    <mergeCell ref="Q20:U20"/>
    <mergeCell ref="W20:Y20"/>
    <mergeCell ref="B53:B54"/>
    <mergeCell ref="D53:F53"/>
    <mergeCell ref="H53:H54"/>
    <mergeCell ref="J53:J54"/>
    <mergeCell ref="L53:L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B17" sqref="B17:B24"/>
    </sheetView>
  </sheetViews>
  <sheetFormatPr baseColWidth="10" defaultRowHeight="15" x14ac:dyDescent="0.25"/>
  <cols>
    <col min="2" max="2" width="45.7109375" customWidth="1"/>
    <col min="4" max="4" width="34.28515625" customWidth="1"/>
    <col min="6" max="6" width="34.28515625" customWidth="1"/>
    <col min="8" max="8" width="34.28515625" customWidth="1"/>
    <col min="10" max="10" width="34.140625" customWidth="1"/>
  </cols>
  <sheetData>
    <row r="2" spans="2:10" x14ac:dyDescent="0.25">
      <c r="B2" s="25" t="s">
        <v>33</v>
      </c>
      <c r="D2" s="25" t="s">
        <v>40</v>
      </c>
      <c r="F2" s="25" t="s">
        <v>50</v>
      </c>
      <c r="H2" s="25" t="s">
        <v>51</v>
      </c>
      <c r="J2" s="25" t="s">
        <v>9</v>
      </c>
    </row>
    <row r="3" spans="2:10" x14ac:dyDescent="0.25">
      <c r="B3" s="26" t="s">
        <v>34</v>
      </c>
      <c r="D3" t="s">
        <v>34</v>
      </c>
      <c r="F3" t="s">
        <v>52</v>
      </c>
      <c r="H3" t="s">
        <v>52</v>
      </c>
      <c r="J3" t="s">
        <v>52</v>
      </c>
    </row>
    <row r="4" spans="2:10" x14ac:dyDescent="0.25">
      <c r="B4" s="26" t="s">
        <v>35</v>
      </c>
      <c r="D4" t="s">
        <v>41</v>
      </c>
      <c r="F4" t="s">
        <v>55</v>
      </c>
      <c r="H4" t="s">
        <v>53</v>
      </c>
      <c r="J4" t="s">
        <v>56</v>
      </c>
    </row>
    <row r="5" spans="2:10" x14ac:dyDescent="0.25">
      <c r="B5" t="s">
        <v>36</v>
      </c>
      <c r="D5" t="s">
        <v>95</v>
      </c>
      <c r="F5" t="s">
        <v>56</v>
      </c>
      <c r="H5" t="s">
        <v>54</v>
      </c>
      <c r="J5" t="s">
        <v>55</v>
      </c>
    </row>
    <row r="6" spans="2:10" x14ac:dyDescent="0.25">
      <c r="B6" t="s">
        <v>37</v>
      </c>
      <c r="D6" t="s">
        <v>42</v>
      </c>
    </row>
    <row r="7" spans="2:10" x14ac:dyDescent="0.25">
      <c r="B7" t="s">
        <v>38</v>
      </c>
      <c r="D7" t="s">
        <v>43</v>
      </c>
    </row>
    <row r="8" spans="2:10" x14ac:dyDescent="0.25">
      <c r="B8" t="s">
        <v>39</v>
      </c>
      <c r="D8" t="s">
        <v>44</v>
      </c>
    </row>
    <row r="9" spans="2:10" x14ac:dyDescent="0.25">
      <c r="D9" t="s">
        <v>45</v>
      </c>
    </row>
    <row r="10" spans="2:10" x14ac:dyDescent="0.25">
      <c r="D10" t="s">
        <v>46</v>
      </c>
    </row>
    <row r="11" spans="2:10" x14ac:dyDescent="0.25">
      <c r="D11" t="s">
        <v>47</v>
      </c>
    </row>
    <row r="12" spans="2:10" x14ac:dyDescent="0.25">
      <c r="D12" t="s">
        <v>48</v>
      </c>
    </row>
    <row r="16" spans="2:10" x14ac:dyDescent="0.25">
      <c r="B16" s="25" t="s">
        <v>86</v>
      </c>
    </row>
    <row r="17" spans="2:2" x14ac:dyDescent="0.25">
      <c r="B17" t="s">
        <v>52</v>
      </c>
    </row>
    <row r="18" spans="2:2" x14ac:dyDescent="0.25">
      <c r="B18" t="s">
        <v>87</v>
      </c>
    </row>
    <row r="19" spans="2:2" x14ac:dyDescent="0.25">
      <c r="B19" t="s">
        <v>88</v>
      </c>
    </row>
    <row r="20" spans="2:2" x14ac:dyDescent="0.25">
      <c r="B20" t="s">
        <v>91</v>
      </c>
    </row>
    <row r="21" spans="2:2" x14ac:dyDescent="0.25">
      <c r="B21" t="s">
        <v>90</v>
      </c>
    </row>
    <row r="22" spans="2:2" x14ac:dyDescent="0.25">
      <c r="B22" t="s">
        <v>89</v>
      </c>
    </row>
    <row r="23" spans="2:2" x14ac:dyDescent="0.25">
      <c r="B23" t="s">
        <v>92</v>
      </c>
    </row>
    <row r="24" spans="2:2" x14ac:dyDescent="0.25">
      <c r="B24" t="s">
        <v>93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showGridLines="0" zoomScaleNormal="100" workbookViewId="0">
      <selection activeCell="D21" sqref="D21"/>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41" ht="44.25" customHeight="1" x14ac:dyDescent="0.25">
      <c r="B1" s="242" t="s">
        <v>41</v>
      </c>
      <c r="C1" s="242"/>
      <c r="D1" s="242"/>
      <c r="E1" s="242"/>
      <c r="F1" s="242"/>
      <c r="G1" s="242"/>
      <c r="H1" s="242"/>
      <c r="I1" s="242"/>
      <c r="J1" s="242"/>
      <c r="K1" s="242"/>
      <c r="L1" s="242"/>
      <c r="M1" s="242"/>
      <c r="N1" s="242"/>
      <c r="O1" s="242"/>
    </row>
    <row r="2" spans="1:41" ht="20.100000000000001" customHeight="1" thickBot="1" x14ac:dyDescent="0.3"/>
    <row r="3" spans="1:41" s="13" customFormat="1" ht="18.75" customHeight="1" thickBot="1" x14ac:dyDescent="0.3">
      <c r="C3" s="57"/>
      <c r="D3" s="58" t="s">
        <v>60</v>
      </c>
      <c r="E3" s="58"/>
      <c r="F3" s="64" t="s">
        <v>61</v>
      </c>
      <c r="G3" s="58"/>
      <c r="H3" s="56">
        <v>27</v>
      </c>
      <c r="I3" s="58"/>
      <c r="J3" s="58"/>
      <c r="K3" s="58"/>
      <c r="L3" s="58"/>
      <c r="M3" s="58"/>
      <c r="N3" s="58"/>
      <c r="O3" s="59"/>
      <c r="P3" s="57"/>
      <c r="Q3" s="58" t="s">
        <v>60</v>
      </c>
      <c r="R3" s="58"/>
      <c r="S3" s="64" t="s">
        <v>63</v>
      </c>
      <c r="T3" s="58"/>
      <c r="U3" s="56">
        <v>27</v>
      </c>
      <c r="V3" s="58"/>
      <c r="W3" s="58"/>
      <c r="X3" s="58"/>
      <c r="Y3" s="58"/>
      <c r="Z3" s="58"/>
      <c r="AA3" s="58"/>
      <c r="AB3" s="59"/>
      <c r="AC3" s="57"/>
      <c r="AD3" s="58" t="s">
        <v>60</v>
      </c>
      <c r="AE3" s="58"/>
      <c r="AF3" s="64" t="s">
        <v>63</v>
      </c>
      <c r="AG3" s="58"/>
      <c r="AH3" s="56">
        <v>27</v>
      </c>
      <c r="AI3" s="58"/>
      <c r="AJ3" s="58"/>
      <c r="AK3" s="58"/>
      <c r="AL3" s="58"/>
      <c r="AM3" s="58"/>
      <c r="AN3" s="58"/>
      <c r="AO3" s="59"/>
    </row>
    <row r="4" spans="1:41" s="13" customFormat="1" ht="20.100000000000001" customHeight="1" thickBot="1" x14ac:dyDescent="0.3">
      <c r="C4" s="60"/>
      <c r="D4" s="63"/>
      <c r="E4" s="63"/>
      <c r="F4" s="65"/>
      <c r="G4" s="63"/>
      <c r="H4" s="66"/>
      <c r="I4" s="61"/>
      <c r="J4" s="61"/>
      <c r="K4" s="61"/>
      <c r="L4" s="61"/>
      <c r="M4" s="61"/>
      <c r="N4" s="61"/>
      <c r="O4" s="62"/>
      <c r="P4" s="60"/>
      <c r="Q4" s="63" t="s">
        <v>62</v>
      </c>
      <c r="R4" s="63"/>
      <c r="S4" s="65" t="s">
        <v>63</v>
      </c>
      <c r="T4" s="63"/>
      <c r="U4" s="66">
        <v>0</v>
      </c>
      <c r="V4" s="61"/>
      <c r="W4" s="61"/>
      <c r="X4" s="61"/>
      <c r="Y4" s="61"/>
      <c r="Z4" s="61"/>
      <c r="AA4" s="61"/>
      <c r="AB4" s="62"/>
      <c r="AC4" s="60"/>
      <c r="AD4" s="63" t="s">
        <v>62</v>
      </c>
      <c r="AE4" s="63"/>
      <c r="AF4" s="65" t="s">
        <v>64</v>
      </c>
      <c r="AG4" s="63"/>
      <c r="AH4" s="66">
        <v>0</v>
      </c>
      <c r="AI4" s="61"/>
      <c r="AJ4" s="61"/>
      <c r="AK4" s="61"/>
      <c r="AL4" s="61"/>
      <c r="AM4" s="61"/>
      <c r="AN4" s="61"/>
      <c r="AO4" s="62"/>
    </row>
    <row r="5" spans="1:41"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c r="AC5" s="54"/>
      <c r="AD5" s="58"/>
      <c r="AE5" s="61"/>
      <c r="AF5" s="65"/>
      <c r="AG5" s="61"/>
      <c r="AH5" s="67"/>
      <c r="AI5" s="61"/>
      <c r="AJ5" s="61"/>
      <c r="AK5" s="61"/>
      <c r="AL5" s="61"/>
      <c r="AM5" s="61"/>
      <c r="AN5" s="61"/>
      <c r="AO5" s="55"/>
    </row>
    <row r="6" spans="1:41"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c r="AC6" s="20"/>
      <c r="AD6" s="14"/>
      <c r="AE6" s="14"/>
      <c r="AF6" s="14"/>
      <c r="AG6" s="14"/>
      <c r="AH6" s="14"/>
      <c r="AI6" s="14"/>
      <c r="AJ6" s="14"/>
      <c r="AK6" s="14"/>
      <c r="AL6" s="14"/>
      <c r="AM6" s="14"/>
      <c r="AN6" s="14"/>
      <c r="AO6" s="21"/>
    </row>
    <row r="7" spans="1:41" ht="39.950000000000003" customHeight="1" x14ac:dyDescent="0.25">
      <c r="B7" s="33" t="s">
        <v>10</v>
      </c>
      <c r="C7" s="23"/>
      <c r="D7" s="241" t="s">
        <v>5</v>
      </c>
      <c r="E7" s="241"/>
      <c r="F7" s="241"/>
      <c r="G7" s="241"/>
      <c r="H7" s="241"/>
      <c r="I7" s="16"/>
      <c r="J7" s="241" t="s">
        <v>9</v>
      </c>
      <c r="K7" s="241"/>
      <c r="L7" s="241"/>
      <c r="M7" s="16"/>
      <c r="N7" s="44"/>
      <c r="O7" s="6"/>
      <c r="P7" s="23"/>
      <c r="Q7" s="241" t="s">
        <v>5</v>
      </c>
      <c r="R7" s="241"/>
      <c r="S7" s="241"/>
      <c r="T7" s="241"/>
      <c r="U7" s="241"/>
      <c r="V7" s="16"/>
      <c r="W7" s="241" t="s">
        <v>9</v>
      </c>
      <c r="X7" s="241"/>
      <c r="Y7" s="241"/>
      <c r="Z7" s="16"/>
      <c r="AA7" s="44"/>
      <c r="AB7" s="6"/>
      <c r="AC7" s="23"/>
      <c r="AD7" s="241" t="s">
        <v>5</v>
      </c>
      <c r="AE7" s="241"/>
      <c r="AF7" s="241"/>
      <c r="AG7" s="241"/>
      <c r="AH7" s="241"/>
      <c r="AI7" s="16"/>
      <c r="AJ7" s="241" t="s">
        <v>9</v>
      </c>
      <c r="AK7" s="241"/>
      <c r="AL7" s="241"/>
      <c r="AM7" s="16"/>
      <c r="AN7" s="44"/>
      <c r="AO7" s="6"/>
    </row>
    <row r="8" spans="1:41"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c r="AC8" s="20"/>
      <c r="AD8" s="14"/>
      <c r="AE8" s="14"/>
      <c r="AF8" s="14"/>
      <c r="AG8" s="14"/>
      <c r="AH8" s="14"/>
      <c r="AI8" s="14"/>
      <c r="AJ8" s="14"/>
      <c r="AK8" s="14"/>
      <c r="AL8" s="14"/>
      <c r="AM8" s="14"/>
      <c r="AN8" s="14"/>
      <c r="AO8" s="21"/>
    </row>
    <row r="9" spans="1:41" ht="20.100000000000001" customHeight="1" x14ac:dyDescent="0.25">
      <c r="B9" s="41" t="s">
        <v>11</v>
      </c>
      <c r="C9" s="28"/>
      <c r="D9" s="243">
        <v>0</v>
      </c>
      <c r="E9" s="244"/>
      <c r="F9" s="244"/>
      <c r="G9" s="244"/>
      <c r="H9" s="245"/>
      <c r="I9" s="27"/>
      <c r="J9" s="246" t="s">
        <v>55</v>
      </c>
      <c r="K9" s="247"/>
      <c r="L9" s="248"/>
      <c r="M9" s="27"/>
      <c r="N9" s="50"/>
      <c r="O9" s="21"/>
      <c r="P9" s="28"/>
      <c r="Q9" s="243">
        <v>0</v>
      </c>
      <c r="R9" s="244"/>
      <c r="S9" s="244"/>
      <c r="T9" s="244"/>
      <c r="U9" s="245"/>
      <c r="V9" s="27"/>
      <c r="W9" s="246" t="s">
        <v>55</v>
      </c>
      <c r="X9" s="247"/>
      <c r="Y9" s="248"/>
      <c r="Z9" s="27"/>
      <c r="AA9" s="50"/>
      <c r="AB9" s="21"/>
      <c r="AC9" s="28"/>
      <c r="AD9" s="243">
        <v>3.9</v>
      </c>
      <c r="AE9" s="244"/>
      <c r="AF9" s="244"/>
      <c r="AG9" s="244"/>
      <c r="AH9" s="245"/>
      <c r="AI9" s="27"/>
      <c r="AJ9" s="246" t="s">
        <v>56</v>
      </c>
      <c r="AK9" s="247"/>
      <c r="AL9" s="248"/>
      <c r="AM9" s="27"/>
      <c r="AN9" s="50"/>
      <c r="AO9" s="21"/>
    </row>
    <row r="10" spans="1:41"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c r="AC10" s="28"/>
      <c r="AD10" s="27"/>
      <c r="AE10" s="27"/>
      <c r="AF10" s="27"/>
      <c r="AG10" s="27"/>
      <c r="AH10" s="27"/>
      <c r="AI10" s="27"/>
      <c r="AJ10" s="27"/>
      <c r="AK10" s="27"/>
      <c r="AL10" s="27"/>
      <c r="AM10" s="27"/>
      <c r="AN10" s="45"/>
      <c r="AO10" s="21"/>
    </row>
    <row r="11" spans="1:41" ht="20.100000000000001" customHeight="1" x14ac:dyDescent="0.25">
      <c r="B11" s="41" t="s">
        <v>12</v>
      </c>
      <c r="C11" s="28"/>
      <c r="D11" s="243">
        <v>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c r="AC11" s="28"/>
      <c r="AD11" s="243">
        <v>0</v>
      </c>
      <c r="AE11" s="244"/>
      <c r="AF11" s="244"/>
      <c r="AG11" s="244"/>
      <c r="AH11" s="245"/>
      <c r="AI11" s="27"/>
      <c r="AJ11" s="246" t="s">
        <v>55</v>
      </c>
      <c r="AK11" s="247"/>
      <c r="AL11" s="248"/>
      <c r="AM11" s="27"/>
      <c r="AN11" s="50"/>
      <c r="AO11" s="21"/>
    </row>
    <row r="12" spans="1:41"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c r="AC12" s="28"/>
      <c r="AD12" s="27"/>
      <c r="AE12" s="27"/>
      <c r="AF12" s="27"/>
      <c r="AG12" s="27"/>
      <c r="AH12" s="27"/>
      <c r="AI12" s="27"/>
      <c r="AJ12" s="27"/>
      <c r="AK12" s="27"/>
      <c r="AL12" s="27"/>
      <c r="AM12" s="27"/>
      <c r="AN12" s="45"/>
      <c r="AO12" s="21"/>
    </row>
    <row r="13" spans="1:41"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c r="AC13" s="28"/>
      <c r="AD13" s="27"/>
      <c r="AE13" s="27"/>
      <c r="AF13" s="27"/>
      <c r="AG13" s="27"/>
      <c r="AH13" s="27"/>
      <c r="AI13" s="27"/>
      <c r="AJ13" s="27"/>
      <c r="AK13" s="27"/>
      <c r="AL13" s="27"/>
      <c r="AM13" s="27"/>
      <c r="AN13" s="45"/>
      <c r="AO13" s="21"/>
    </row>
    <row r="14" spans="1:41" ht="20.100000000000001" customHeight="1" x14ac:dyDescent="0.25">
      <c r="B14" s="41" t="str">
        <f>IF(A13=FALSE,"","Gebühr für die Kreditkarte")</f>
        <v>Gebühr für die Kreditkarte</v>
      </c>
      <c r="C14" s="28"/>
      <c r="D14" s="243">
        <v>0</v>
      </c>
      <c r="E14" s="244"/>
      <c r="F14" s="244"/>
      <c r="G14" s="244"/>
      <c r="H14" s="245"/>
      <c r="I14" s="27"/>
      <c r="J14" s="246" t="s">
        <v>55</v>
      </c>
      <c r="K14" s="247"/>
      <c r="L14" s="248"/>
      <c r="M14" s="27"/>
      <c r="N14" s="46"/>
      <c r="O14" s="21"/>
      <c r="P14" s="28"/>
      <c r="Q14" s="243">
        <v>29.9</v>
      </c>
      <c r="R14" s="244"/>
      <c r="S14" s="244"/>
      <c r="T14" s="244"/>
      <c r="U14" s="245"/>
      <c r="V14" s="27"/>
      <c r="W14" s="246" t="s">
        <v>55</v>
      </c>
      <c r="X14" s="247"/>
      <c r="Y14" s="248"/>
      <c r="Z14" s="27"/>
      <c r="AA14" s="46"/>
      <c r="AB14" s="21"/>
      <c r="AC14" s="28"/>
      <c r="AD14" s="243">
        <v>29.9</v>
      </c>
      <c r="AE14" s="244"/>
      <c r="AF14" s="244"/>
      <c r="AG14" s="244"/>
      <c r="AH14" s="245"/>
      <c r="AI14" s="27"/>
      <c r="AJ14" s="246" t="s">
        <v>55</v>
      </c>
      <c r="AK14" s="247"/>
      <c r="AL14" s="248"/>
      <c r="AM14" s="27"/>
      <c r="AN14" s="46"/>
      <c r="AO14" s="21"/>
    </row>
    <row r="15" spans="1:41"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c r="AC15" s="28"/>
      <c r="AD15" s="27"/>
      <c r="AE15" s="27"/>
      <c r="AF15" s="27"/>
      <c r="AG15" s="27"/>
      <c r="AH15" s="27"/>
      <c r="AI15" s="27"/>
      <c r="AJ15" s="27"/>
      <c r="AK15" s="27"/>
      <c r="AL15" s="27"/>
      <c r="AM15" s="27"/>
      <c r="AN15" s="45"/>
      <c r="AO15" s="21"/>
    </row>
    <row r="16" spans="1:41"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c r="AC16" s="28"/>
      <c r="AD16" s="53" t="s">
        <v>65</v>
      </c>
      <c r="AE16" s="27"/>
      <c r="AF16" s="27"/>
      <c r="AG16" s="68">
        <v>0</v>
      </c>
      <c r="AH16" s="27"/>
      <c r="AI16" s="27"/>
      <c r="AJ16" s="27"/>
      <c r="AK16" s="27"/>
      <c r="AL16" s="27"/>
      <c r="AM16" s="27"/>
      <c r="AN16" s="45"/>
      <c r="AO16" s="21"/>
    </row>
    <row r="17" spans="1:41"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c r="P17" s="28"/>
      <c r="Q17" s="243">
        <v>0</v>
      </c>
      <c r="R17" s="244"/>
      <c r="S17" s="244"/>
      <c r="T17" s="244"/>
      <c r="U17" s="245"/>
      <c r="V17" s="27"/>
      <c r="W17" s="246" t="s">
        <v>55</v>
      </c>
      <c r="X17" s="247"/>
      <c r="Y17" s="248"/>
      <c r="Z17" s="27"/>
      <c r="AA17" s="46"/>
      <c r="AB17" s="21"/>
      <c r="AC17" s="28"/>
      <c r="AD17" s="243">
        <v>0</v>
      </c>
      <c r="AE17" s="244"/>
      <c r="AF17" s="244"/>
      <c r="AG17" s="244"/>
      <c r="AH17" s="245"/>
      <c r="AI17" s="27"/>
      <c r="AJ17" s="246" t="s">
        <v>55</v>
      </c>
      <c r="AK17" s="247"/>
      <c r="AL17" s="248"/>
      <c r="AM17" s="27"/>
      <c r="AN17" s="46"/>
      <c r="AO17" s="21"/>
    </row>
    <row r="18" spans="1:41"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c r="AC18" s="28"/>
      <c r="AD18" s="27"/>
      <c r="AE18" s="27"/>
      <c r="AF18" s="27"/>
      <c r="AG18" s="27"/>
      <c r="AH18" s="27"/>
      <c r="AI18" s="27"/>
      <c r="AJ18" s="27"/>
      <c r="AK18" s="27"/>
      <c r="AL18" s="27"/>
      <c r="AM18" s="27"/>
      <c r="AN18" s="45"/>
      <c r="AO18" s="21"/>
    </row>
    <row r="19" spans="1:41"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c r="AC19" s="28"/>
      <c r="AD19" s="53" t="s">
        <v>65</v>
      </c>
      <c r="AE19" s="27"/>
      <c r="AF19" s="27"/>
      <c r="AG19" s="68">
        <v>0</v>
      </c>
      <c r="AH19" s="27"/>
      <c r="AI19" s="27"/>
      <c r="AJ19" s="27"/>
      <c r="AK19" s="27"/>
      <c r="AL19" s="27"/>
      <c r="AM19" s="27"/>
      <c r="AN19" s="45"/>
      <c r="AO19" s="21"/>
    </row>
    <row r="20" spans="1:41" ht="20.100000000000001" customHeight="1" x14ac:dyDescent="0.25">
      <c r="B20" s="41" t="str">
        <f>IF(A19=FALSE,"",IF(A16=FALSE,"",IF(A13=FALSE,"","Gebühr für die Partner-Kreditkarte")))</f>
        <v>Gebühr für die Partner-Kreditkarte</v>
      </c>
      <c r="C20" s="28"/>
      <c r="D20" s="243" t="s">
        <v>84</v>
      </c>
      <c r="E20" s="244"/>
      <c r="F20" s="244"/>
      <c r="G20" s="244"/>
      <c r="H20" s="245"/>
      <c r="I20" s="27"/>
      <c r="J20" s="246"/>
      <c r="K20" s="247"/>
      <c r="L20" s="248"/>
      <c r="M20" s="27"/>
      <c r="N20" s="46"/>
      <c r="O20" s="21"/>
      <c r="P20" s="28"/>
      <c r="Q20" s="243">
        <v>29.9</v>
      </c>
      <c r="R20" s="244"/>
      <c r="S20" s="244"/>
      <c r="T20" s="244"/>
      <c r="U20" s="245"/>
      <c r="V20" s="27"/>
      <c r="W20" s="246" t="s">
        <v>55</v>
      </c>
      <c r="X20" s="247"/>
      <c r="Y20" s="248"/>
      <c r="Z20" s="27"/>
      <c r="AA20" s="46"/>
      <c r="AB20" s="21"/>
      <c r="AC20" s="28"/>
      <c r="AD20" s="243">
        <v>29.9</v>
      </c>
      <c r="AE20" s="244"/>
      <c r="AF20" s="244"/>
      <c r="AG20" s="244"/>
      <c r="AH20" s="245"/>
      <c r="AI20" s="27"/>
      <c r="AJ20" s="246" t="s">
        <v>55</v>
      </c>
      <c r="AK20" s="247"/>
      <c r="AL20" s="248"/>
      <c r="AM20" s="27"/>
      <c r="AN20" s="46"/>
      <c r="AO20" s="21"/>
    </row>
    <row r="21" spans="1:41"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c r="AC21" s="20"/>
      <c r="AD21" s="14"/>
      <c r="AE21" s="14"/>
      <c r="AF21" s="14"/>
      <c r="AG21" s="14"/>
      <c r="AH21" s="14"/>
      <c r="AI21" s="14"/>
      <c r="AJ21" s="14"/>
      <c r="AK21" s="14"/>
      <c r="AL21" s="14"/>
      <c r="AM21" s="14"/>
      <c r="AN21" s="14"/>
      <c r="AO21" s="21"/>
    </row>
    <row r="22" spans="1:41"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c r="AC22" s="5"/>
      <c r="AD22" s="3"/>
      <c r="AE22" s="3"/>
      <c r="AF22" s="3"/>
      <c r="AG22" s="3"/>
      <c r="AH22" s="3"/>
      <c r="AI22" s="3"/>
      <c r="AJ22" s="3"/>
      <c r="AK22" s="3"/>
      <c r="AL22" s="3"/>
      <c r="AM22" s="3"/>
      <c r="AN22" s="4"/>
      <c r="AO22" s="7"/>
    </row>
    <row r="23" spans="1:41"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c r="AC23" s="20"/>
      <c r="AD23" s="14"/>
      <c r="AE23" s="14"/>
      <c r="AF23" s="14"/>
      <c r="AG23" s="14"/>
      <c r="AH23" s="14"/>
      <c r="AI23" s="14"/>
      <c r="AJ23" s="14"/>
      <c r="AK23" s="14"/>
      <c r="AL23" s="14"/>
      <c r="AM23" s="14"/>
      <c r="AN23" s="14"/>
      <c r="AO23" s="21"/>
    </row>
    <row r="24" spans="1:41"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c r="AC24" s="20"/>
      <c r="AD24" s="14"/>
      <c r="AE24" s="14"/>
      <c r="AF24" s="14"/>
      <c r="AG24" s="14"/>
      <c r="AH24" s="14"/>
      <c r="AI24" s="14"/>
      <c r="AJ24" s="14"/>
      <c r="AK24" s="14"/>
      <c r="AL24" s="14"/>
      <c r="AM24" s="14"/>
      <c r="AN24" s="14"/>
      <c r="AO24" s="21"/>
    </row>
    <row r="25" spans="1:41"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c r="AC25" s="20"/>
      <c r="AD25" s="14"/>
      <c r="AE25" s="14"/>
      <c r="AF25" s="14"/>
      <c r="AG25" s="14"/>
      <c r="AH25" s="14"/>
      <c r="AI25" s="14"/>
      <c r="AJ25" s="14"/>
      <c r="AK25" s="14"/>
      <c r="AL25" s="14"/>
      <c r="AM25" s="14"/>
      <c r="AN25" s="14"/>
      <c r="AO25" s="21"/>
    </row>
    <row r="26" spans="1:41" ht="39.950000000000003" customHeight="1" x14ac:dyDescent="0.25">
      <c r="B26" s="40" t="s">
        <v>23</v>
      </c>
      <c r="C26" s="24"/>
      <c r="D26" s="241" t="s">
        <v>5</v>
      </c>
      <c r="E26" s="241"/>
      <c r="F26" s="241"/>
      <c r="G26" s="8"/>
      <c r="H26" s="8"/>
      <c r="I26" s="8"/>
      <c r="J26" s="241"/>
      <c r="K26" s="241"/>
      <c r="L26" s="241"/>
      <c r="M26" s="10"/>
      <c r="N26" s="44"/>
      <c r="O26" s="6"/>
      <c r="P26" s="24"/>
      <c r="Q26" s="241" t="s">
        <v>5</v>
      </c>
      <c r="R26" s="241"/>
      <c r="S26" s="241"/>
      <c r="T26" s="69"/>
      <c r="U26" s="69"/>
      <c r="V26" s="69"/>
      <c r="W26" s="241"/>
      <c r="X26" s="241"/>
      <c r="Y26" s="241"/>
      <c r="Z26" s="10"/>
      <c r="AA26" s="70"/>
      <c r="AB26" s="6"/>
      <c r="AC26" s="24"/>
      <c r="AD26" s="241" t="s">
        <v>5</v>
      </c>
      <c r="AE26" s="241"/>
      <c r="AF26" s="241"/>
      <c r="AG26" s="69"/>
      <c r="AH26" s="69"/>
      <c r="AI26" s="69"/>
      <c r="AJ26" s="241"/>
      <c r="AK26" s="241"/>
      <c r="AL26" s="241"/>
      <c r="AM26" s="10"/>
      <c r="AN26" s="70"/>
      <c r="AO26" s="6"/>
    </row>
    <row r="27" spans="1:41"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c r="AC27" s="20"/>
      <c r="AD27" s="14"/>
      <c r="AE27" s="14"/>
      <c r="AG27" s="14"/>
      <c r="AH27" s="14"/>
      <c r="AI27" s="14"/>
      <c r="AJ27" s="14"/>
      <c r="AK27" s="14"/>
      <c r="AL27" s="14"/>
      <c r="AM27" s="14"/>
      <c r="AN27" s="14"/>
      <c r="AO27" s="21"/>
    </row>
    <row r="28" spans="1:41" ht="20.100000000000001" customHeight="1" x14ac:dyDescent="0.25">
      <c r="B28" s="41" t="s">
        <v>59</v>
      </c>
      <c r="C28" s="28"/>
      <c r="D28" s="243">
        <v>0</v>
      </c>
      <c r="E28" s="244"/>
      <c r="F28" s="245"/>
      <c r="G28" s="31"/>
      <c r="H28" s="48"/>
      <c r="I28" s="49"/>
      <c r="J28" s="249"/>
      <c r="K28" s="249"/>
      <c r="L28" s="249"/>
      <c r="M28" s="45"/>
      <c r="N28" s="46"/>
      <c r="O28" s="21"/>
      <c r="P28" s="28"/>
      <c r="Q28" s="243">
        <v>0</v>
      </c>
      <c r="R28" s="244"/>
      <c r="S28" s="245"/>
      <c r="T28" s="31"/>
      <c r="U28" s="71"/>
      <c r="V28" s="49"/>
      <c r="W28" s="249"/>
      <c r="X28" s="249"/>
      <c r="Y28" s="249"/>
      <c r="Z28" s="45"/>
      <c r="AA28" s="46"/>
      <c r="AB28" s="21"/>
      <c r="AC28" s="28"/>
      <c r="AD28" s="243">
        <v>0</v>
      </c>
      <c r="AE28" s="244"/>
      <c r="AF28" s="245"/>
      <c r="AG28" s="31"/>
      <c r="AH28" s="71"/>
      <c r="AI28" s="49"/>
      <c r="AJ28" s="249"/>
      <c r="AK28" s="249"/>
      <c r="AL28" s="249"/>
      <c r="AM28" s="45"/>
      <c r="AN28" s="46"/>
      <c r="AO28" s="21"/>
    </row>
    <row r="29" spans="1:41"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c r="AC29" s="28"/>
      <c r="AD29" s="31"/>
      <c r="AE29" s="31"/>
      <c r="AG29" s="31"/>
      <c r="AH29" s="49"/>
      <c r="AI29" s="49"/>
      <c r="AJ29" s="49"/>
      <c r="AK29" s="49"/>
      <c r="AL29" s="49"/>
      <c r="AM29" s="45"/>
      <c r="AN29" s="45"/>
      <c r="AO29" s="21"/>
    </row>
    <row r="30" spans="1:41" ht="20.100000000000001" customHeight="1" x14ac:dyDescent="0.25">
      <c r="B30" s="41" t="s">
        <v>17</v>
      </c>
      <c r="C30" s="28"/>
      <c r="D30" s="243">
        <v>0</v>
      </c>
      <c r="E30" s="244"/>
      <c r="F30" s="245"/>
      <c r="G30" s="31"/>
      <c r="H30" s="48"/>
      <c r="I30" s="49"/>
      <c r="J30" s="249"/>
      <c r="K30" s="249"/>
      <c r="L30" s="249"/>
      <c r="M30" s="45"/>
      <c r="N30" s="46"/>
      <c r="O30" s="21"/>
      <c r="P30" s="28"/>
      <c r="Q30" s="243">
        <v>0</v>
      </c>
      <c r="R30" s="244"/>
      <c r="S30" s="245"/>
      <c r="T30" s="31"/>
      <c r="U30" s="71"/>
      <c r="V30" s="49"/>
      <c r="W30" s="249"/>
      <c r="X30" s="249"/>
      <c r="Y30" s="249"/>
      <c r="Z30" s="45"/>
      <c r="AA30" s="46"/>
      <c r="AB30" s="21"/>
      <c r="AC30" s="28"/>
      <c r="AD30" s="243">
        <v>0</v>
      </c>
      <c r="AE30" s="244"/>
      <c r="AF30" s="245"/>
      <c r="AG30" s="31"/>
      <c r="AH30" s="71"/>
      <c r="AI30" s="49"/>
      <c r="AJ30" s="249"/>
      <c r="AK30" s="249"/>
      <c r="AL30" s="249"/>
      <c r="AM30" s="45"/>
      <c r="AN30" s="46"/>
      <c r="AO30" s="21"/>
    </row>
    <row r="31" spans="1:41"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c r="AC31" s="28"/>
      <c r="AD31" s="31"/>
      <c r="AE31" s="31"/>
      <c r="AG31" s="31"/>
      <c r="AH31" s="49"/>
      <c r="AI31" s="49"/>
      <c r="AJ31" s="49"/>
      <c r="AK31" s="49"/>
      <c r="AL31" s="49"/>
      <c r="AM31" s="45"/>
      <c r="AN31" s="45"/>
      <c r="AO31" s="21"/>
    </row>
    <row r="32" spans="1:41" ht="20.100000000000001" customHeight="1" x14ac:dyDescent="0.25">
      <c r="B32" s="41" t="s">
        <v>18</v>
      </c>
      <c r="C32" s="28"/>
      <c r="D32" s="243">
        <v>0</v>
      </c>
      <c r="E32" s="244"/>
      <c r="F32" s="245"/>
      <c r="G32" s="31"/>
      <c r="H32" s="48"/>
      <c r="I32" s="49"/>
      <c r="J32" s="249"/>
      <c r="K32" s="249"/>
      <c r="L32" s="249"/>
      <c r="M32" s="45"/>
      <c r="N32" s="46"/>
      <c r="O32" s="21"/>
      <c r="P32" s="28"/>
      <c r="Q32" s="243">
        <v>0</v>
      </c>
      <c r="R32" s="244"/>
      <c r="S32" s="245"/>
      <c r="T32" s="31"/>
      <c r="U32" s="71"/>
      <c r="V32" s="49"/>
      <c r="W32" s="249"/>
      <c r="X32" s="249"/>
      <c r="Y32" s="249"/>
      <c r="Z32" s="45"/>
      <c r="AA32" s="46"/>
      <c r="AB32" s="21"/>
      <c r="AC32" s="28"/>
      <c r="AD32" s="243">
        <v>0</v>
      </c>
      <c r="AE32" s="244"/>
      <c r="AF32" s="245"/>
      <c r="AG32" s="31"/>
      <c r="AH32" s="71"/>
      <c r="AI32" s="49"/>
      <c r="AJ32" s="249"/>
      <c r="AK32" s="249"/>
      <c r="AL32" s="249"/>
      <c r="AM32" s="45"/>
      <c r="AN32" s="46"/>
      <c r="AO32" s="21"/>
    </row>
    <row r="33" spans="1:41"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c r="AC33" s="28"/>
      <c r="AD33" s="31"/>
      <c r="AE33" s="31"/>
      <c r="AG33" s="31"/>
      <c r="AH33" s="49"/>
      <c r="AI33" s="49"/>
      <c r="AJ33" s="49"/>
      <c r="AK33" s="49"/>
      <c r="AL33" s="49"/>
      <c r="AM33" s="45"/>
      <c r="AN33" s="45"/>
      <c r="AO33" s="21"/>
    </row>
    <row r="34" spans="1:41" ht="20.100000000000001" customHeight="1" x14ac:dyDescent="0.25">
      <c r="B34" s="41" t="s">
        <v>19</v>
      </c>
      <c r="C34" s="28"/>
      <c r="D34" s="243">
        <v>1.5</v>
      </c>
      <c r="E34" s="244"/>
      <c r="F34" s="245"/>
      <c r="G34" s="31"/>
      <c r="H34" s="48"/>
      <c r="I34" s="49"/>
      <c r="J34" s="249"/>
      <c r="K34" s="249"/>
      <c r="L34" s="249"/>
      <c r="M34" s="45"/>
      <c r="N34" s="46"/>
      <c r="O34" s="21"/>
      <c r="P34" s="28"/>
      <c r="Q34" s="243">
        <v>1.5</v>
      </c>
      <c r="R34" s="244"/>
      <c r="S34" s="245"/>
      <c r="T34" s="31"/>
      <c r="U34" s="71"/>
      <c r="V34" s="49"/>
      <c r="W34" s="249"/>
      <c r="X34" s="249"/>
      <c r="Y34" s="249"/>
      <c r="Z34" s="45"/>
      <c r="AA34" s="46"/>
      <c r="AB34" s="21"/>
      <c r="AC34" s="28"/>
      <c r="AD34" s="243">
        <v>1.5</v>
      </c>
      <c r="AE34" s="244"/>
      <c r="AF34" s="245"/>
      <c r="AG34" s="31"/>
      <c r="AH34" s="71"/>
      <c r="AI34" s="49"/>
      <c r="AJ34" s="249"/>
      <c r="AK34" s="249"/>
      <c r="AL34" s="249"/>
      <c r="AM34" s="45"/>
      <c r="AN34" s="46"/>
      <c r="AO34" s="21"/>
    </row>
    <row r="35" spans="1:41"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c r="AC35" s="28"/>
      <c r="AD35" s="31"/>
      <c r="AE35" s="31"/>
      <c r="AG35" s="31"/>
      <c r="AH35" s="49"/>
      <c r="AI35" s="49"/>
      <c r="AJ35" s="49"/>
      <c r="AK35" s="49"/>
      <c r="AL35" s="49"/>
      <c r="AM35" s="45"/>
      <c r="AN35" s="45"/>
      <c r="AO35" s="21"/>
    </row>
    <row r="36" spans="1:41" ht="20.100000000000001" customHeight="1" x14ac:dyDescent="0.25">
      <c r="B36" s="41" t="s">
        <v>20</v>
      </c>
      <c r="C36" s="28"/>
      <c r="D36" s="243">
        <v>0</v>
      </c>
      <c r="E36" s="244"/>
      <c r="F36" s="245"/>
      <c r="G36" s="31"/>
      <c r="H36" s="48"/>
      <c r="I36" s="49"/>
      <c r="J36" s="249"/>
      <c r="K36" s="249"/>
      <c r="L36" s="249"/>
      <c r="M36" s="45"/>
      <c r="N36" s="46"/>
      <c r="O36" s="21"/>
      <c r="P36" s="28"/>
      <c r="Q36" s="243">
        <v>0</v>
      </c>
      <c r="R36" s="244"/>
      <c r="S36" s="245"/>
      <c r="T36" s="31"/>
      <c r="U36" s="71"/>
      <c r="V36" s="49"/>
      <c r="W36" s="249"/>
      <c r="X36" s="249"/>
      <c r="Y36" s="249"/>
      <c r="Z36" s="45"/>
      <c r="AA36" s="46"/>
      <c r="AB36" s="21"/>
      <c r="AC36" s="28"/>
      <c r="AD36" s="243">
        <v>0</v>
      </c>
      <c r="AE36" s="244"/>
      <c r="AF36" s="245"/>
      <c r="AG36" s="31"/>
      <c r="AH36" s="71"/>
      <c r="AI36" s="49"/>
      <c r="AJ36" s="249"/>
      <c r="AK36" s="249"/>
      <c r="AL36" s="249"/>
      <c r="AM36" s="45"/>
      <c r="AN36" s="46"/>
      <c r="AO36" s="21"/>
    </row>
    <row r="37" spans="1:41"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c r="AC37" s="28"/>
      <c r="AD37" s="31"/>
      <c r="AE37" s="31"/>
      <c r="AG37" s="31"/>
      <c r="AH37" s="49"/>
      <c r="AI37" s="49"/>
      <c r="AJ37" s="49"/>
      <c r="AK37" s="49"/>
      <c r="AL37" s="49"/>
      <c r="AM37" s="45"/>
      <c r="AN37" s="45"/>
      <c r="AO37" s="21"/>
    </row>
    <row r="38" spans="1:41" ht="20.100000000000001" customHeight="1" x14ac:dyDescent="0.25">
      <c r="B38" s="41" t="s">
        <v>21</v>
      </c>
      <c r="C38" s="28"/>
      <c r="D38" s="243">
        <v>0</v>
      </c>
      <c r="E38" s="244"/>
      <c r="F38" s="245"/>
      <c r="G38" s="31"/>
      <c r="H38" s="48"/>
      <c r="I38" s="49"/>
      <c r="J38" s="249"/>
      <c r="K38" s="249"/>
      <c r="L38" s="249"/>
      <c r="M38" s="45"/>
      <c r="N38" s="46"/>
      <c r="O38" s="21"/>
      <c r="P38" s="28"/>
      <c r="Q38" s="243">
        <v>0</v>
      </c>
      <c r="R38" s="244"/>
      <c r="S38" s="245"/>
      <c r="T38" s="31"/>
      <c r="U38" s="71"/>
      <c r="V38" s="49"/>
      <c r="W38" s="249"/>
      <c r="X38" s="249"/>
      <c r="Y38" s="249"/>
      <c r="Z38" s="45"/>
      <c r="AA38" s="46"/>
      <c r="AB38" s="21"/>
      <c r="AC38" s="28"/>
      <c r="AD38" s="243">
        <v>0</v>
      </c>
      <c r="AE38" s="244"/>
      <c r="AF38" s="245"/>
      <c r="AG38" s="31"/>
      <c r="AH38" s="71"/>
      <c r="AI38" s="49"/>
      <c r="AJ38" s="249"/>
      <c r="AK38" s="249"/>
      <c r="AL38" s="249"/>
      <c r="AM38" s="45"/>
      <c r="AN38" s="46"/>
      <c r="AO38" s="21"/>
    </row>
    <row r="39" spans="1:41"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c r="AC39" s="20"/>
      <c r="AD39" s="14"/>
      <c r="AE39" s="14"/>
      <c r="AF39" s="14"/>
      <c r="AG39" s="14"/>
      <c r="AH39" s="14"/>
      <c r="AI39" s="14"/>
      <c r="AJ39" s="14"/>
      <c r="AK39" s="14"/>
      <c r="AL39" s="14"/>
      <c r="AM39" s="14"/>
      <c r="AN39" s="14"/>
      <c r="AO39" s="21"/>
    </row>
    <row r="40" spans="1:41"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c r="AC40" s="5"/>
      <c r="AD40" s="3"/>
      <c r="AE40" s="3"/>
      <c r="AF40" s="3"/>
      <c r="AG40" s="3"/>
      <c r="AH40" s="3"/>
      <c r="AI40" s="3"/>
      <c r="AJ40" s="3"/>
      <c r="AK40" s="3"/>
      <c r="AL40" s="3"/>
      <c r="AM40" s="3"/>
      <c r="AN40" s="4"/>
      <c r="AO40" s="7"/>
    </row>
    <row r="41" spans="1:41"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c r="AC41" s="20"/>
      <c r="AD41" s="14"/>
      <c r="AE41" s="14"/>
      <c r="AF41" s="14"/>
      <c r="AG41" s="14"/>
      <c r="AH41" s="14"/>
      <c r="AI41" s="14"/>
      <c r="AJ41" s="14"/>
      <c r="AK41" s="14"/>
      <c r="AL41" s="14"/>
      <c r="AM41" s="14"/>
      <c r="AN41" s="14"/>
      <c r="AO41" s="21"/>
    </row>
    <row r="42" spans="1:41"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c r="AC42" s="20"/>
      <c r="AD42" s="14"/>
      <c r="AE42" s="14"/>
      <c r="AF42" s="14"/>
      <c r="AG42" s="14"/>
      <c r="AH42" s="14"/>
      <c r="AI42" s="14"/>
      <c r="AJ42" s="14"/>
      <c r="AK42" s="14"/>
      <c r="AL42" s="14"/>
      <c r="AM42" s="14"/>
      <c r="AN42" s="14"/>
      <c r="AO42" s="21"/>
    </row>
    <row r="43" spans="1:41"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c r="AC43" s="20"/>
      <c r="AD43" s="14"/>
      <c r="AE43" s="14"/>
      <c r="AF43" s="14"/>
      <c r="AG43" s="14"/>
      <c r="AH43" s="14"/>
      <c r="AI43" s="14"/>
      <c r="AJ43" s="14"/>
      <c r="AK43" s="14"/>
      <c r="AL43" s="14"/>
      <c r="AM43" s="14"/>
      <c r="AN43" s="14"/>
      <c r="AO43" s="21"/>
    </row>
    <row r="44" spans="1:41" ht="39.950000000000003" customHeight="1" x14ac:dyDescent="0.25">
      <c r="B44" s="40" t="s">
        <v>24</v>
      </c>
      <c r="C44" s="12"/>
      <c r="D44" s="241" t="s">
        <v>25</v>
      </c>
      <c r="E44" s="241"/>
      <c r="F44" s="241"/>
      <c r="G44" s="8"/>
      <c r="H44" s="8"/>
      <c r="I44" s="8"/>
      <c r="J44" s="241"/>
      <c r="K44" s="241"/>
      <c r="L44" s="241"/>
      <c r="M44" s="8"/>
      <c r="N44" s="44"/>
      <c r="O44" s="6"/>
      <c r="P44" s="12"/>
      <c r="Q44" s="241" t="s">
        <v>25</v>
      </c>
      <c r="R44" s="241"/>
      <c r="S44" s="241"/>
      <c r="T44" s="69"/>
      <c r="U44" s="69"/>
      <c r="V44" s="69"/>
      <c r="W44" s="241"/>
      <c r="X44" s="241"/>
      <c r="Y44" s="241"/>
      <c r="Z44" s="69"/>
      <c r="AA44" s="70"/>
      <c r="AB44" s="6"/>
      <c r="AC44" s="12"/>
      <c r="AD44" s="241" t="s">
        <v>25</v>
      </c>
      <c r="AE44" s="241"/>
      <c r="AF44" s="241"/>
      <c r="AG44" s="69"/>
      <c r="AH44" s="69"/>
      <c r="AI44" s="69"/>
      <c r="AJ44" s="241"/>
      <c r="AK44" s="241"/>
      <c r="AL44" s="241"/>
      <c r="AM44" s="69"/>
      <c r="AN44" s="70"/>
      <c r="AO44" s="6"/>
    </row>
    <row r="45" spans="1:41"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c r="AC45" s="20"/>
      <c r="AD45" s="14"/>
      <c r="AE45" s="14"/>
      <c r="AG45" s="14"/>
      <c r="AH45" s="14"/>
      <c r="AI45" s="14"/>
      <c r="AJ45" s="14"/>
      <c r="AK45" s="14"/>
      <c r="AL45" s="14"/>
      <c r="AM45" s="14"/>
      <c r="AN45" s="14"/>
      <c r="AO45" s="21"/>
    </row>
    <row r="46" spans="1:41"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c r="AC46" s="20"/>
      <c r="AD46" s="14"/>
      <c r="AE46" s="14"/>
      <c r="AG46" s="14"/>
      <c r="AH46" s="14"/>
      <c r="AI46" s="14"/>
      <c r="AJ46" s="14"/>
      <c r="AK46" s="14"/>
      <c r="AL46" s="14"/>
      <c r="AM46" s="14"/>
      <c r="AN46" s="14"/>
      <c r="AO46" s="21"/>
    </row>
    <row r="47" spans="1:41" ht="20.100000000000001" customHeight="1" x14ac:dyDescent="0.25">
      <c r="B47" s="41" t="str">
        <f>IF(A46=FALSE,"","Zinsen für die Nutzung eines Dispokredites")</f>
        <v>Zinsen für die Nutzung eines Dispokredites</v>
      </c>
      <c r="C47" s="28"/>
      <c r="D47" s="251">
        <v>7.43</v>
      </c>
      <c r="E47" s="252"/>
      <c r="F47" s="253"/>
      <c r="G47" s="27"/>
      <c r="H47" s="47"/>
      <c r="I47" s="45"/>
      <c r="J47" s="249"/>
      <c r="K47" s="249"/>
      <c r="L47" s="249"/>
      <c r="M47" s="45"/>
      <c r="N47" s="46"/>
      <c r="O47" s="22"/>
      <c r="P47" s="28"/>
      <c r="Q47" s="251">
        <v>7.43</v>
      </c>
      <c r="R47" s="252"/>
      <c r="S47" s="253"/>
      <c r="T47" s="27"/>
      <c r="U47" s="47"/>
      <c r="V47" s="45"/>
      <c r="W47" s="249"/>
      <c r="X47" s="249"/>
      <c r="Y47" s="249"/>
      <c r="Z47" s="45"/>
      <c r="AA47" s="46"/>
      <c r="AB47" s="22"/>
      <c r="AC47" s="28"/>
      <c r="AD47" s="251">
        <v>7.43</v>
      </c>
      <c r="AE47" s="252"/>
      <c r="AF47" s="253"/>
      <c r="AG47" s="27"/>
      <c r="AH47" s="47"/>
      <c r="AI47" s="45"/>
      <c r="AJ47" s="249"/>
      <c r="AK47" s="249"/>
      <c r="AL47" s="249"/>
      <c r="AM47" s="45"/>
      <c r="AN47" s="46"/>
      <c r="AO47" s="22"/>
    </row>
    <row r="48" spans="1:41"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c r="AC48" s="20"/>
      <c r="AD48" s="14"/>
      <c r="AE48" s="14"/>
      <c r="AF48" s="14"/>
      <c r="AG48" s="14"/>
      <c r="AH48" s="14"/>
      <c r="AI48" s="14"/>
      <c r="AJ48" s="14"/>
      <c r="AK48" s="14"/>
      <c r="AL48" s="14"/>
      <c r="AM48" s="14"/>
      <c r="AN48" s="14"/>
      <c r="AO48" s="21"/>
    </row>
    <row r="49" spans="1:41"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c r="AC49" s="5"/>
      <c r="AD49" s="3"/>
      <c r="AE49" s="3"/>
      <c r="AF49" s="3"/>
      <c r="AG49" s="3"/>
      <c r="AH49" s="3"/>
      <c r="AI49" s="3"/>
      <c r="AJ49" s="3"/>
      <c r="AK49" s="3"/>
      <c r="AL49" s="3"/>
      <c r="AM49" s="3"/>
      <c r="AN49" s="4"/>
      <c r="AO49" s="7"/>
    </row>
    <row r="50" spans="1:41"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c r="AC50" s="20"/>
      <c r="AD50" s="14"/>
      <c r="AE50" s="14"/>
      <c r="AF50" s="14"/>
      <c r="AG50" s="14"/>
      <c r="AH50" s="14"/>
      <c r="AI50" s="14"/>
      <c r="AJ50" s="14"/>
      <c r="AK50" s="14"/>
      <c r="AL50" s="14"/>
      <c r="AM50" s="14"/>
      <c r="AN50" s="14"/>
      <c r="AO50" s="21"/>
    </row>
    <row r="51" spans="1:41"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c r="AC51" s="20"/>
      <c r="AD51" s="14"/>
      <c r="AE51" s="14"/>
      <c r="AF51" s="14"/>
      <c r="AG51" s="14"/>
      <c r="AH51" s="14"/>
      <c r="AI51" s="14"/>
      <c r="AJ51" s="14"/>
      <c r="AK51" s="14"/>
      <c r="AL51" s="14"/>
      <c r="AM51" s="14"/>
      <c r="AN51" s="14"/>
      <c r="AO51" s="21"/>
    </row>
    <row r="52" spans="1:41"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c r="AC52" s="20"/>
      <c r="AD52" s="14"/>
      <c r="AE52" s="14"/>
      <c r="AF52" s="14"/>
      <c r="AG52" s="14"/>
      <c r="AH52" s="14"/>
      <c r="AI52" s="14"/>
      <c r="AJ52" s="14"/>
      <c r="AK52" s="14"/>
      <c r="AL52" s="14"/>
      <c r="AM52" s="14"/>
      <c r="AN52" s="14"/>
      <c r="AO52" s="21"/>
    </row>
    <row r="53" spans="1:41" ht="20.100000000000001" customHeight="1" x14ac:dyDescent="0.25">
      <c r="B53" s="250" t="s">
        <v>28</v>
      </c>
      <c r="C53" s="12"/>
      <c r="D53" s="241" t="s">
        <v>5</v>
      </c>
      <c r="E53" s="241"/>
      <c r="F53" s="241"/>
      <c r="G53" s="8"/>
      <c r="H53" s="254"/>
      <c r="I53" s="8"/>
      <c r="J53" s="241"/>
      <c r="K53" s="8"/>
      <c r="L53" s="241"/>
      <c r="M53" s="8"/>
      <c r="N53" s="255"/>
      <c r="O53" s="6"/>
      <c r="P53" s="12"/>
      <c r="Q53" s="241" t="s">
        <v>5</v>
      </c>
      <c r="R53" s="241"/>
      <c r="S53" s="241"/>
      <c r="T53" s="69"/>
      <c r="U53" s="254"/>
      <c r="V53" s="69"/>
      <c r="W53" s="241"/>
      <c r="X53" s="69"/>
      <c r="Y53" s="241"/>
      <c r="Z53" s="69"/>
      <c r="AA53" s="255"/>
      <c r="AB53" s="6"/>
      <c r="AC53" s="12"/>
      <c r="AD53" s="241" t="s">
        <v>5</v>
      </c>
      <c r="AE53" s="241"/>
      <c r="AF53" s="241"/>
      <c r="AG53" s="69"/>
      <c r="AH53" s="254"/>
      <c r="AI53" s="69"/>
      <c r="AJ53" s="241"/>
      <c r="AK53" s="69"/>
      <c r="AL53" s="241"/>
      <c r="AM53" s="69"/>
      <c r="AN53" s="255"/>
      <c r="AO53" s="6"/>
    </row>
    <row r="54" spans="1:41" ht="20.100000000000001" customHeight="1" x14ac:dyDescent="0.25">
      <c r="B54" s="250"/>
      <c r="C54" s="23"/>
      <c r="D54" s="11" t="s">
        <v>29</v>
      </c>
      <c r="E54" s="8"/>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c r="AC54" s="23"/>
      <c r="AD54" s="11" t="s">
        <v>29</v>
      </c>
      <c r="AE54" s="69"/>
      <c r="AF54" s="11" t="s">
        <v>30</v>
      </c>
      <c r="AG54" s="16"/>
      <c r="AH54" s="254"/>
      <c r="AI54" s="16"/>
      <c r="AJ54" s="241"/>
      <c r="AK54" s="16"/>
      <c r="AL54" s="241"/>
      <c r="AM54" s="16"/>
      <c r="AN54" s="255"/>
      <c r="AO54" s="6"/>
    </row>
    <row r="55" spans="1:41"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c r="AC55" s="20"/>
      <c r="AD55" s="14"/>
      <c r="AE55" s="14"/>
      <c r="AF55" s="14"/>
      <c r="AG55" s="14"/>
      <c r="AH55" s="14"/>
      <c r="AI55" s="14"/>
      <c r="AJ55" s="14"/>
      <c r="AK55" s="14"/>
      <c r="AL55" s="14"/>
      <c r="AM55" s="14"/>
      <c r="AN55" s="14"/>
      <c r="AO55" s="21"/>
    </row>
    <row r="56" spans="1:41"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c r="AC56" s="20"/>
      <c r="AD56" s="14"/>
      <c r="AE56" s="14"/>
      <c r="AF56" s="14"/>
      <c r="AG56" s="14"/>
      <c r="AH56" s="14"/>
      <c r="AI56" s="14"/>
      <c r="AJ56" s="14"/>
      <c r="AK56" s="14"/>
      <c r="AL56" s="14"/>
      <c r="AM56" s="14"/>
      <c r="AN56" s="14"/>
      <c r="AO56" s="21"/>
    </row>
    <row r="57" spans="1:41" ht="20.100000000000001" customHeight="1" x14ac:dyDescent="0.25">
      <c r="B57" s="41" t="str">
        <f>IF(A56=FALSE,"","Bargeldabheben mit Girocard in anderen Euroländern")</f>
        <v>Bargeldabheben mit Girocard in anderen Euroländern</v>
      </c>
      <c r="C57" s="28"/>
      <c r="D57" s="30">
        <v>0</v>
      </c>
      <c r="E57" s="27"/>
      <c r="F57" s="29">
        <v>0</v>
      </c>
      <c r="G57" s="27"/>
      <c r="H57" s="47"/>
      <c r="I57" s="45"/>
      <c r="J57" s="48"/>
      <c r="K57" s="45"/>
      <c r="L57" s="48"/>
      <c r="M57" s="45"/>
      <c r="N57" s="46"/>
      <c r="O57" s="21"/>
      <c r="P57" s="28"/>
      <c r="Q57" s="30">
        <v>0</v>
      </c>
      <c r="R57" s="27"/>
      <c r="S57" s="29">
        <v>0</v>
      </c>
      <c r="T57" s="27"/>
      <c r="U57" s="47"/>
      <c r="V57" s="45"/>
      <c r="W57" s="71"/>
      <c r="X57" s="45"/>
      <c r="Y57" s="71"/>
      <c r="Z57" s="45"/>
      <c r="AA57" s="46"/>
      <c r="AB57" s="21"/>
      <c r="AC57" s="28"/>
      <c r="AD57" s="30">
        <v>0</v>
      </c>
      <c r="AE57" s="27"/>
      <c r="AF57" s="29">
        <v>0</v>
      </c>
      <c r="AG57" s="27"/>
      <c r="AH57" s="47"/>
      <c r="AI57" s="45"/>
      <c r="AJ57" s="71"/>
      <c r="AK57" s="45"/>
      <c r="AL57" s="71"/>
      <c r="AM57" s="45"/>
      <c r="AN57" s="46"/>
      <c r="AO57" s="21"/>
    </row>
    <row r="58" spans="1:41"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c r="AC58" s="28"/>
      <c r="AD58" s="27"/>
      <c r="AE58" s="27"/>
      <c r="AF58" s="27"/>
      <c r="AG58" s="27"/>
      <c r="AH58" s="45"/>
      <c r="AI58" s="45"/>
      <c r="AJ58" s="45"/>
      <c r="AK58" s="45"/>
      <c r="AL58" s="45"/>
      <c r="AM58" s="45"/>
      <c r="AN58" s="45"/>
      <c r="AO58" s="21"/>
    </row>
    <row r="59" spans="1:41" ht="20.100000000000001" customHeight="1" x14ac:dyDescent="0.25">
      <c r="B59" s="41" t="str">
        <f>IF(A56=FALSE,"","Bargeldabheben mit Girocard in Nicht-Euroländern")</f>
        <v>Bargeldabheben mit Girocard in Nicht-Euroländern</v>
      </c>
      <c r="C59" s="28"/>
      <c r="D59" s="30">
        <v>1.75</v>
      </c>
      <c r="E59" s="27"/>
      <c r="F59" s="29">
        <v>1.5</v>
      </c>
      <c r="G59" s="27"/>
      <c r="H59" s="47"/>
      <c r="I59" s="45"/>
      <c r="J59" s="48"/>
      <c r="K59" s="45"/>
      <c r="L59" s="48"/>
      <c r="M59" s="45"/>
      <c r="N59" s="46"/>
      <c r="O59" s="21"/>
      <c r="P59" s="28"/>
      <c r="Q59" s="30">
        <v>1.75</v>
      </c>
      <c r="R59" s="27"/>
      <c r="S59" s="29">
        <v>1.5</v>
      </c>
      <c r="T59" s="27"/>
      <c r="U59" s="47"/>
      <c r="V59" s="45"/>
      <c r="W59" s="71"/>
      <c r="X59" s="45"/>
      <c r="Y59" s="71"/>
      <c r="Z59" s="45"/>
      <c r="AA59" s="46"/>
      <c r="AB59" s="21"/>
      <c r="AC59" s="28"/>
      <c r="AD59" s="30">
        <v>1.75</v>
      </c>
      <c r="AE59" s="27"/>
      <c r="AF59" s="29">
        <v>1.5</v>
      </c>
      <c r="AG59" s="27"/>
      <c r="AH59" s="47"/>
      <c r="AI59" s="45"/>
      <c r="AJ59" s="71"/>
      <c r="AK59" s="45"/>
      <c r="AL59" s="71"/>
      <c r="AM59" s="45"/>
      <c r="AN59" s="46"/>
      <c r="AO59" s="21"/>
    </row>
    <row r="60" spans="1:41"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c r="AC60" s="28"/>
      <c r="AD60" s="27"/>
      <c r="AE60" s="27"/>
      <c r="AF60" s="27"/>
      <c r="AG60" s="27"/>
      <c r="AH60" s="45"/>
      <c r="AI60" s="45"/>
      <c r="AJ60" s="45"/>
      <c r="AK60" s="45"/>
      <c r="AL60" s="45"/>
      <c r="AM60" s="45"/>
      <c r="AN60" s="45"/>
      <c r="AO60" s="21"/>
    </row>
    <row r="61" spans="1:41"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48"/>
      <c r="K61" s="45"/>
      <c r="L61" s="48"/>
      <c r="M61" s="45"/>
      <c r="N61" s="46"/>
      <c r="O61" s="21"/>
      <c r="P61" s="28"/>
      <c r="Q61" s="30">
        <v>0</v>
      </c>
      <c r="R61" s="27"/>
      <c r="S61" s="29">
        <v>0</v>
      </c>
      <c r="T61" s="27"/>
      <c r="U61" s="47"/>
      <c r="V61" s="45"/>
      <c r="W61" s="71"/>
      <c r="X61" s="45"/>
      <c r="Y61" s="71"/>
      <c r="Z61" s="45"/>
      <c r="AA61" s="46"/>
      <c r="AB61" s="21"/>
      <c r="AC61" s="28"/>
      <c r="AD61" s="30">
        <v>0</v>
      </c>
      <c r="AE61" s="27"/>
      <c r="AF61" s="29">
        <v>0</v>
      </c>
      <c r="AG61" s="27"/>
      <c r="AH61" s="47"/>
      <c r="AI61" s="45"/>
      <c r="AJ61" s="71"/>
      <c r="AK61" s="45"/>
      <c r="AL61" s="71"/>
      <c r="AM61" s="45"/>
      <c r="AN61" s="46"/>
      <c r="AO61" s="21"/>
    </row>
    <row r="62" spans="1:41"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c r="AC62" s="28"/>
      <c r="AD62" s="27"/>
      <c r="AE62" s="27"/>
      <c r="AF62" s="27"/>
      <c r="AG62" s="27"/>
      <c r="AH62" s="45"/>
      <c r="AI62" s="45"/>
      <c r="AJ62" s="45"/>
      <c r="AK62" s="45"/>
      <c r="AL62" s="45"/>
      <c r="AM62" s="45"/>
      <c r="AN62" s="45"/>
      <c r="AO62" s="21"/>
    </row>
    <row r="63" spans="1:41"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48"/>
      <c r="K63" s="45"/>
      <c r="L63" s="48"/>
      <c r="M63" s="45"/>
      <c r="N63" s="46"/>
      <c r="O63" s="21"/>
      <c r="P63" s="28"/>
      <c r="Q63" s="30">
        <v>1.75</v>
      </c>
      <c r="R63" s="27"/>
      <c r="S63" s="29">
        <v>0</v>
      </c>
      <c r="T63" s="27"/>
      <c r="U63" s="47"/>
      <c r="V63" s="45"/>
      <c r="W63" s="71"/>
      <c r="X63" s="45"/>
      <c r="Y63" s="71"/>
      <c r="Z63" s="45"/>
      <c r="AA63" s="46"/>
      <c r="AB63" s="21"/>
      <c r="AC63" s="28"/>
      <c r="AD63" s="30">
        <v>1.75</v>
      </c>
      <c r="AE63" s="27"/>
      <c r="AF63" s="29">
        <v>0</v>
      </c>
      <c r="AG63" s="27"/>
      <c r="AH63" s="47"/>
      <c r="AI63" s="45"/>
      <c r="AJ63" s="71"/>
      <c r="AK63" s="45"/>
      <c r="AL63" s="71"/>
      <c r="AM63" s="45"/>
      <c r="AN63" s="46"/>
      <c r="AO63" s="21"/>
    </row>
    <row r="64" spans="1:41"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c r="AC64" s="20"/>
      <c r="AD64" s="14"/>
      <c r="AE64" s="14"/>
      <c r="AF64" s="14"/>
      <c r="AG64" s="14"/>
      <c r="AH64" s="14"/>
      <c r="AI64" s="14"/>
      <c r="AJ64" s="14"/>
      <c r="AK64" s="14"/>
      <c r="AL64" s="14"/>
      <c r="AM64" s="14"/>
      <c r="AN64" s="14"/>
      <c r="AO64" s="21"/>
    </row>
    <row r="65" spans="2:41"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c r="AC65" s="5"/>
      <c r="AD65" s="3"/>
      <c r="AE65" s="3"/>
      <c r="AF65" s="3"/>
      <c r="AG65" s="3"/>
      <c r="AH65" s="3"/>
      <c r="AI65" s="3"/>
      <c r="AJ65" s="3"/>
      <c r="AK65" s="3"/>
      <c r="AL65" s="3"/>
      <c r="AM65" s="3"/>
      <c r="AN65" s="4"/>
      <c r="AO65" s="7"/>
    </row>
    <row r="66" spans="2:41" ht="5.0999999999999996" customHeight="1" x14ac:dyDescent="0.25">
      <c r="B66" s="51"/>
      <c r="C66" s="19"/>
      <c r="D66" s="14"/>
      <c r="E66" s="14"/>
      <c r="F66" s="14"/>
      <c r="G66" s="14"/>
      <c r="H66" s="14"/>
      <c r="I66" s="14"/>
      <c r="J66" s="14"/>
      <c r="K66" s="14"/>
      <c r="L66" s="14"/>
      <c r="M66" s="14"/>
      <c r="N66" s="14"/>
      <c r="O66" s="19"/>
      <c r="P66" s="14"/>
    </row>
    <row r="67" spans="2:41" ht="20.100000000000001" customHeight="1" x14ac:dyDescent="0.25">
      <c r="B67" s="52"/>
      <c r="C67" s="19"/>
      <c r="D67" s="14"/>
      <c r="E67" s="14"/>
      <c r="F67" s="14"/>
      <c r="G67" s="14"/>
      <c r="H67" s="14"/>
      <c r="I67" s="14"/>
      <c r="J67" s="14"/>
      <c r="K67" s="14"/>
      <c r="L67" s="14"/>
      <c r="M67" s="14"/>
      <c r="N67" s="14"/>
      <c r="O67" s="19"/>
      <c r="P67" s="14"/>
    </row>
    <row r="68" spans="2:41" ht="20.100000000000001" customHeight="1" x14ac:dyDescent="0.25">
      <c r="B68" s="9"/>
    </row>
    <row r="69" spans="2:41" ht="20.100000000000001" customHeight="1" x14ac:dyDescent="0.25">
      <c r="B69" s="9"/>
    </row>
    <row r="70" spans="2:41" ht="20.100000000000001" customHeight="1" x14ac:dyDescent="0.25">
      <c r="B70" s="9"/>
    </row>
    <row r="71" spans="2:41" ht="20.100000000000001" customHeight="1" x14ac:dyDescent="0.25">
      <c r="B71" s="9"/>
    </row>
    <row r="72" spans="2:41" ht="20.100000000000001" customHeight="1" x14ac:dyDescent="0.25">
      <c r="B72" s="9"/>
    </row>
    <row r="73" spans="2:41" ht="20.100000000000001" customHeight="1" x14ac:dyDescent="0.25">
      <c r="B73" s="9"/>
    </row>
    <row r="74" spans="2:41" ht="20.100000000000001" customHeight="1" x14ac:dyDescent="0.25">
      <c r="B74" s="9"/>
    </row>
    <row r="75" spans="2:41" ht="20.100000000000001" customHeight="1" x14ac:dyDescent="0.25">
      <c r="B75" s="9"/>
    </row>
    <row r="76" spans="2:41" ht="20.100000000000001" customHeight="1" x14ac:dyDescent="0.25"/>
    <row r="77" spans="2:41" ht="20.100000000000001" customHeight="1" x14ac:dyDescent="0.25"/>
    <row r="78" spans="2:41" ht="20.100000000000001" customHeight="1" x14ac:dyDescent="0.25"/>
    <row r="79" spans="2:41" ht="20.100000000000001" customHeight="1" x14ac:dyDescent="0.25"/>
    <row r="80" spans="2:41"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107">
    <mergeCell ref="AN53:AN54"/>
    <mergeCell ref="AJ44:AL44"/>
    <mergeCell ref="AD47:AF47"/>
    <mergeCell ref="AJ47:AL47"/>
    <mergeCell ref="AD53:AF53"/>
    <mergeCell ref="AH53:AH54"/>
    <mergeCell ref="AJ53:AJ54"/>
    <mergeCell ref="AL53:AL54"/>
    <mergeCell ref="AA53:AA54"/>
    <mergeCell ref="AD26:AF26"/>
    <mergeCell ref="AJ26:AL26"/>
    <mergeCell ref="AD28:AF28"/>
    <mergeCell ref="AJ28:AL28"/>
    <mergeCell ref="AD30:AF30"/>
    <mergeCell ref="AJ30:AL30"/>
    <mergeCell ref="AD32:AF32"/>
    <mergeCell ref="AJ32:AL32"/>
    <mergeCell ref="AD34:AF34"/>
    <mergeCell ref="AJ34:AL34"/>
    <mergeCell ref="Y53:Y54"/>
    <mergeCell ref="Q34:S34"/>
    <mergeCell ref="W34:Y34"/>
    <mergeCell ref="Q36:S36"/>
    <mergeCell ref="W36:Y36"/>
    <mergeCell ref="Q38:S38"/>
    <mergeCell ref="W38:Y38"/>
    <mergeCell ref="AD36:AF36"/>
    <mergeCell ref="AJ36:AL36"/>
    <mergeCell ref="AD38:AF38"/>
    <mergeCell ref="AJ38:AL38"/>
    <mergeCell ref="AD44:AF44"/>
    <mergeCell ref="Q44:S44"/>
    <mergeCell ref="W44:Y44"/>
    <mergeCell ref="Q47:S47"/>
    <mergeCell ref="W47:Y47"/>
    <mergeCell ref="W28:Y28"/>
    <mergeCell ref="Q30:S30"/>
    <mergeCell ref="W30:Y30"/>
    <mergeCell ref="Q32:S32"/>
    <mergeCell ref="W32:Y32"/>
    <mergeCell ref="N53:N54"/>
    <mergeCell ref="AD7:AH7"/>
    <mergeCell ref="AJ7:AL7"/>
    <mergeCell ref="AD9:AH9"/>
    <mergeCell ref="AJ9:AL9"/>
    <mergeCell ref="AD11:AH11"/>
    <mergeCell ref="AJ11:AL11"/>
    <mergeCell ref="AD14:AH14"/>
    <mergeCell ref="AJ14:AL14"/>
    <mergeCell ref="AD17:AH17"/>
    <mergeCell ref="AJ17:AL17"/>
    <mergeCell ref="AD20:AH20"/>
    <mergeCell ref="AJ20:AL20"/>
    <mergeCell ref="Q26:S26"/>
    <mergeCell ref="W26:Y26"/>
    <mergeCell ref="Q28:S28"/>
    <mergeCell ref="Q53:S53"/>
    <mergeCell ref="U53:U54"/>
    <mergeCell ref="W53:W54"/>
    <mergeCell ref="B53:B54"/>
    <mergeCell ref="D44:F44"/>
    <mergeCell ref="J44:L44"/>
    <mergeCell ref="D47:F47"/>
    <mergeCell ref="J47:L47"/>
    <mergeCell ref="D53:F53"/>
    <mergeCell ref="H53:H54"/>
    <mergeCell ref="J53:J54"/>
    <mergeCell ref="L53:L54"/>
    <mergeCell ref="D36:F36"/>
    <mergeCell ref="J36:L36"/>
    <mergeCell ref="D38:F38"/>
    <mergeCell ref="J38:L38"/>
    <mergeCell ref="D32:F32"/>
    <mergeCell ref="J32:L32"/>
    <mergeCell ref="D34:F34"/>
    <mergeCell ref="J34:L34"/>
    <mergeCell ref="D28:F28"/>
    <mergeCell ref="J28:L28"/>
    <mergeCell ref="D30:F30"/>
    <mergeCell ref="J30:L30"/>
    <mergeCell ref="D26:F26"/>
    <mergeCell ref="J26:L26"/>
    <mergeCell ref="D11:H11"/>
    <mergeCell ref="J11:L11"/>
    <mergeCell ref="W9:Y9"/>
    <mergeCell ref="W11:Y11"/>
    <mergeCell ref="Q20:U20"/>
    <mergeCell ref="W20:Y20"/>
    <mergeCell ref="D14:H14"/>
    <mergeCell ref="J14:L14"/>
    <mergeCell ref="D17:H17"/>
    <mergeCell ref="J17:L17"/>
    <mergeCell ref="W14:Y14"/>
    <mergeCell ref="W17:Y17"/>
    <mergeCell ref="Q9:U9"/>
    <mergeCell ref="Q11:U11"/>
    <mergeCell ref="Q14:U14"/>
    <mergeCell ref="Q17:U17"/>
    <mergeCell ref="D7:H7"/>
    <mergeCell ref="J7:L7"/>
    <mergeCell ref="W7:Y7"/>
    <mergeCell ref="B1:O1"/>
    <mergeCell ref="D9:H9"/>
    <mergeCell ref="J9:L9"/>
    <mergeCell ref="Q7:U7"/>
    <mergeCell ref="D20:H20"/>
    <mergeCell ref="J20:L20"/>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9" zoomScaleNormal="100" workbookViewId="0">
      <selection activeCell="B1" sqref="B1:O1"/>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42" t="s">
        <v>95</v>
      </c>
      <c r="C1" s="242"/>
      <c r="D1" s="242"/>
      <c r="E1" s="242"/>
      <c r="F1" s="242"/>
      <c r="G1" s="242"/>
      <c r="H1" s="242"/>
      <c r="I1" s="242"/>
      <c r="J1" s="242"/>
      <c r="K1" s="242"/>
      <c r="L1" s="242"/>
      <c r="M1" s="242"/>
      <c r="N1" s="242"/>
      <c r="O1" s="242"/>
    </row>
    <row r="2" spans="1:28" ht="20.100000000000001" customHeight="1" thickBot="1" x14ac:dyDescent="0.3"/>
    <row r="3" spans="1:28" s="13" customFormat="1" ht="18.75" customHeight="1" thickBot="1" x14ac:dyDescent="0.3">
      <c r="C3" s="57"/>
      <c r="D3" s="58" t="s">
        <v>67</v>
      </c>
      <c r="E3" s="58"/>
      <c r="F3" s="58" t="s">
        <v>94</v>
      </c>
      <c r="G3" s="58"/>
      <c r="H3" s="58">
        <v>1200</v>
      </c>
      <c r="I3" s="58"/>
      <c r="J3" s="58"/>
      <c r="K3" s="58"/>
      <c r="L3" s="58"/>
      <c r="M3" s="58"/>
      <c r="N3" s="58"/>
      <c r="O3" s="59"/>
      <c r="P3" s="57"/>
      <c r="Q3" s="76" t="s">
        <v>67</v>
      </c>
      <c r="R3" s="58"/>
      <c r="S3" s="58" t="s">
        <v>61</v>
      </c>
      <c r="T3" s="58"/>
      <c r="U3" s="58">
        <v>1200</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41" t="s">
        <v>5</v>
      </c>
      <c r="E7" s="241"/>
      <c r="F7" s="241"/>
      <c r="G7" s="241"/>
      <c r="H7" s="241"/>
      <c r="I7" s="16"/>
      <c r="J7" s="241" t="s">
        <v>9</v>
      </c>
      <c r="K7" s="241"/>
      <c r="L7" s="241"/>
      <c r="M7" s="16"/>
      <c r="N7" s="70"/>
      <c r="O7" s="6"/>
      <c r="P7" s="23"/>
      <c r="Q7" s="241" t="s">
        <v>5</v>
      </c>
      <c r="R7" s="241"/>
      <c r="S7" s="241"/>
      <c r="T7" s="241"/>
      <c r="U7" s="241"/>
      <c r="V7" s="16"/>
      <c r="W7" s="241" t="s">
        <v>9</v>
      </c>
      <c r="X7" s="241"/>
      <c r="Y7" s="241"/>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43">
        <v>0</v>
      </c>
      <c r="E9" s="244"/>
      <c r="F9" s="244"/>
      <c r="G9" s="244"/>
      <c r="H9" s="245"/>
      <c r="I9" s="27"/>
      <c r="J9" s="246" t="s">
        <v>56</v>
      </c>
      <c r="K9" s="247"/>
      <c r="L9" s="248"/>
      <c r="M9" s="27"/>
      <c r="N9" s="50"/>
      <c r="O9" s="21"/>
      <c r="P9" s="28"/>
      <c r="Q9" s="243">
        <v>9.9</v>
      </c>
      <c r="R9" s="244"/>
      <c r="S9" s="244"/>
      <c r="T9" s="244"/>
      <c r="U9" s="245"/>
      <c r="V9" s="27"/>
      <c r="W9" s="246" t="s">
        <v>56</v>
      </c>
      <c r="X9" s="247"/>
      <c r="Y9" s="248"/>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43">
        <v>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43">
        <v>39.9</v>
      </c>
      <c r="E14" s="244"/>
      <c r="F14" s="244"/>
      <c r="G14" s="244"/>
      <c r="H14" s="245"/>
      <c r="I14" s="27"/>
      <c r="J14" s="246" t="s">
        <v>55</v>
      </c>
      <c r="K14" s="247"/>
      <c r="L14" s="248"/>
      <c r="M14" s="27"/>
      <c r="N14" s="46"/>
      <c r="O14" s="21"/>
      <c r="P14" s="28"/>
      <c r="Q14" s="243">
        <v>39.9</v>
      </c>
      <c r="R14" s="244"/>
      <c r="S14" s="244"/>
      <c r="T14" s="244"/>
      <c r="U14" s="245"/>
      <c r="V14" s="27"/>
      <c r="W14" s="246" t="s">
        <v>55</v>
      </c>
      <c r="X14" s="247"/>
      <c r="Y14" s="248"/>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c r="P17" s="28"/>
      <c r="Q17" s="243">
        <v>0</v>
      </c>
      <c r="R17" s="244"/>
      <c r="S17" s="244"/>
      <c r="T17" s="244"/>
      <c r="U17" s="245"/>
      <c r="V17" s="27"/>
      <c r="W17" s="246" t="s">
        <v>55</v>
      </c>
      <c r="X17" s="247"/>
      <c r="Y17" s="248"/>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43">
        <v>29.9</v>
      </c>
      <c r="E20" s="244"/>
      <c r="F20" s="244"/>
      <c r="G20" s="244"/>
      <c r="H20" s="245"/>
      <c r="I20" s="27"/>
      <c r="J20" s="246" t="s">
        <v>55</v>
      </c>
      <c r="K20" s="247"/>
      <c r="L20" s="248"/>
      <c r="M20" s="27"/>
      <c r="N20" s="46"/>
      <c r="O20" s="21"/>
      <c r="P20" s="28"/>
      <c r="Q20" s="243">
        <v>29.9</v>
      </c>
      <c r="R20" s="244"/>
      <c r="S20" s="244"/>
      <c r="T20" s="244"/>
      <c r="U20" s="245"/>
      <c r="V20" s="27"/>
      <c r="W20" s="246" t="s">
        <v>55</v>
      </c>
      <c r="X20" s="247"/>
      <c r="Y20" s="248"/>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41" t="s">
        <v>5</v>
      </c>
      <c r="E26" s="241"/>
      <c r="F26" s="241"/>
      <c r="G26" s="69"/>
      <c r="H26" s="69"/>
      <c r="I26" s="69"/>
      <c r="J26" s="241"/>
      <c r="K26" s="241"/>
      <c r="L26" s="241"/>
      <c r="M26" s="10"/>
      <c r="N26" s="70"/>
      <c r="O26" s="6"/>
      <c r="P26" s="24"/>
      <c r="Q26" s="241" t="s">
        <v>5</v>
      </c>
      <c r="R26" s="241"/>
      <c r="S26" s="241"/>
      <c r="T26" s="69"/>
      <c r="U26" s="69"/>
      <c r="V26" s="69"/>
      <c r="W26" s="241"/>
      <c r="X26" s="241"/>
      <c r="Y26" s="241"/>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59</v>
      </c>
      <c r="C28" s="28"/>
      <c r="D28" s="243">
        <v>0</v>
      </c>
      <c r="E28" s="244"/>
      <c r="F28" s="245"/>
      <c r="G28" s="31"/>
      <c r="H28" s="71"/>
      <c r="I28" s="49"/>
      <c r="J28" s="249"/>
      <c r="K28" s="249"/>
      <c r="L28" s="249"/>
      <c r="M28" s="45"/>
      <c r="N28" s="46"/>
      <c r="O28" s="21"/>
      <c r="P28" s="28"/>
      <c r="Q28" s="243">
        <v>0</v>
      </c>
      <c r="R28" s="244"/>
      <c r="S28" s="245"/>
      <c r="T28" s="31"/>
      <c r="U28" s="71"/>
      <c r="V28" s="49"/>
      <c r="W28" s="249"/>
      <c r="X28" s="249"/>
      <c r="Y28" s="249"/>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43">
        <v>0</v>
      </c>
      <c r="E30" s="244"/>
      <c r="F30" s="245"/>
      <c r="G30" s="31"/>
      <c r="H30" s="71"/>
      <c r="I30" s="49"/>
      <c r="J30" s="249"/>
      <c r="K30" s="249"/>
      <c r="L30" s="249"/>
      <c r="M30" s="45"/>
      <c r="N30" s="46"/>
      <c r="O30" s="21"/>
      <c r="P30" s="28"/>
      <c r="Q30" s="243">
        <v>0</v>
      </c>
      <c r="R30" s="244"/>
      <c r="S30" s="245"/>
      <c r="T30" s="31"/>
      <c r="U30" s="71"/>
      <c r="V30" s="49"/>
      <c r="W30" s="249"/>
      <c r="X30" s="249"/>
      <c r="Y30" s="249"/>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43">
        <v>0</v>
      </c>
      <c r="E32" s="244"/>
      <c r="F32" s="245"/>
      <c r="G32" s="31"/>
      <c r="H32" s="71"/>
      <c r="I32" s="49"/>
      <c r="J32" s="249"/>
      <c r="K32" s="249"/>
      <c r="L32" s="249"/>
      <c r="M32" s="45"/>
      <c r="N32" s="46"/>
      <c r="O32" s="21"/>
      <c r="P32" s="28"/>
      <c r="Q32" s="243">
        <v>0</v>
      </c>
      <c r="R32" s="244"/>
      <c r="S32" s="245"/>
      <c r="T32" s="31"/>
      <c r="U32" s="71"/>
      <c r="V32" s="49"/>
      <c r="W32" s="249"/>
      <c r="X32" s="249"/>
      <c r="Y32" s="249"/>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43">
        <v>1.5</v>
      </c>
      <c r="E34" s="244"/>
      <c r="F34" s="245"/>
      <c r="G34" s="31"/>
      <c r="H34" s="71"/>
      <c r="I34" s="49"/>
      <c r="J34" s="249"/>
      <c r="K34" s="249"/>
      <c r="L34" s="249"/>
      <c r="M34" s="45"/>
      <c r="N34" s="46"/>
      <c r="O34" s="21"/>
      <c r="P34" s="28"/>
      <c r="Q34" s="243">
        <v>1.5</v>
      </c>
      <c r="R34" s="244"/>
      <c r="S34" s="245"/>
      <c r="T34" s="31"/>
      <c r="U34" s="71"/>
      <c r="V34" s="49"/>
      <c r="W34" s="249"/>
      <c r="X34" s="249"/>
      <c r="Y34" s="249"/>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43">
        <v>0</v>
      </c>
      <c r="E36" s="244"/>
      <c r="F36" s="245"/>
      <c r="G36" s="31"/>
      <c r="H36" s="71"/>
      <c r="I36" s="49"/>
      <c r="J36" s="249"/>
      <c r="K36" s="249"/>
      <c r="L36" s="249"/>
      <c r="M36" s="45"/>
      <c r="N36" s="46"/>
      <c r="O36" s="21"/>
      <c r="P36" s="28"/>
      <c r="Q36" s="243">
        <v>0</v>
      </c>
      <c r="R36" s="244"/>
      <c r="S36" s="245"/>
      <c r="T36" s="31"/>
      <c r="U36" s="71"/>
      <c r="V36" s="49"/>
      <c r="W36" s="249"/>
      <c r="X36" s="249"/>
      <c r="Y36" s="249"/>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43">
        <v>0</v>
      </c>
      <c r="E38" s="244"/>
      <c r="F38" s="245"/>
      <c r="G38" s="31"/>
      <c r="H38" s="71"/>
      <c r="I38" s="49"/>
      <c r="J38" s="249"/>
      <c r="K38" s="249"/>
      <c r="L38" s="249"/>
      <c r="M38" s="45"/>
      <c r="N38" s="46"/>
      <c r="O38" s="21"/>
      <c r="P38" s="28"/>
      <c r="Q38" s="243">
        <v>0</v>
      </c>
      <c r="R38" s="244"/>
      <c r="S38" s="245"/>
      <c r="T38" s="31"/>
      <c r="U38" s="71"/>
      <c r="V38" s="49"/>
      <c r="W38" s="249"/>
      <c r="X38" s="249"/>
      <c r="Y38" s="249"/>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41" t="s">
        <v>25</v>
      </c>
      <c r="E44" s="241"/>
      <c r="F44" s="241"/>
      <c r="G44" s="69"/>
      <c r="H44" s="69"/>
      <c r="I44" s="69"/>
      <c r="J44" s="241"/>
      <c r="K44" s="241"/>
      <c r="L44" s="241"/>
      <c r="M44" s="69"/>
      <c r="N44" s="70"/>
      <c r="O44" s="6"/>
      <c r="P44" s="12"/>
      <c r="Q44" s="241" t="s">
        <v>25</v>
      </c>
      <c r="R44" s="241"/>
      <c r="S44" s="241"/>
      <c r="T44" s="69"/>
      <c r="U44" s="69"/>
      <c r="V44" s="69"/>
      <c r="W44" s="241"/>
      <c r="X44" s="241"/>
      <c r="Y44" s="241"/>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51">
        <v>9.75</v>
      </c>
      <c r="E47" s="252"/>
      <c r="F47" s="253"/>
      <c r="G47" s="27"/>
      <c r="H47" s="47"/>
      <c r="I47" s="45"/>
      <c r="J47" s="249"/>
      <c r="K47" s="249"/>
      <c r="L47" s="249"/>
      <c r="M47" s="45"/>
      <c r="N47" s="46"/>
      <c r="O47" s="22"/>
      <c r="P47" s="28"/>
      <c r="Q47" s="251">
        <v>9.75</v>
      </c>
      <c r="R47" s="252"/>
      <c r="S47" s="253"/>
      <c r="T47" s="27"/>
      <c r="U47" s="47"/>
      <c r="V47" s="45"/>
      <c r="W47" s="249"/>
      <c r="X47" s="249"/>
      <c r="Y47" s="249"/>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50" t="s">
        <v>28</v>
      </c>
      <c r="C53" s="12"/>
      <c r="D53" s="241" t="s">
        <v>5</v>
      </c>
      <c r="E53" s="241"/>
      <c r="F53" s="241"/>
      <c r="G53" s="69"/>
      <c r="H53" s="254"/>
      <c r="I53" s="69"/>
      <c r="J53" s="241"/>
      <c r="K53" s="69"/>
      <c r="L53" s="241"/>
      <c r="M53" s="69"/>
      <c r="N53" s="255"/>
      <c r="O53" s="6"/>
      <c r="P53" s="12"/>
      <c r="Q53" s="241" t="s">
        <v>5</v>
      </c>
      <c r="R53" s="241"/>
      <c r="S53" s="241"/>
      <c r="T53" s="69"/>
      <c r="U53" s="254"/>
      <c r="V53" s="69"/>
      <c r="W53" s="241"/>
      <c r="X53" s="69"/>
      <c r="Y53" s="241"/>
      <c r="Z53" s="69"/>
      <c r="AA53" s="255"/>
      <c r="AB53" s="6"/>
    </row>
    <row r="54" spans="1:28" ht="20.100000000000001" customHeight="1" x14ac:dyDescent="0.25">
      <c r="B54" s="250"/>
      <c r="C54" s="23"/>
      <c r="D54" s="11" t="s">
        <v>29</v>
      </c>
      <c r="E54" s="69"/>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1</v>
      </c>
      <c r="E57" s="27"/>
      <c r="F57" s="29">
        <v>5.98</v>
      </c>
      <c r="G57" s="27"/>
      <c r="H57" s="47"/>
      <c r="I57" s="45"/>
      <c r="J57" s="71"/>
      <c r="K57" s="45"/>
      <c r="L57" s="71"/>
      <c r="M57" s="45"/>
      <c r="N57" s="46"/>
      <c r="O57" s="21"/>
      <c r="P57" s="28"/>
      <c r="Q57" s="30">
        <v>1</v>
      </c>
      <c r="R57" s="27"/>
      <c r="S57" s="29">
        <v>5.98</v>
      </c>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1</v>
      </c>
      <c r="E59" s="27"/>
      <c r="F59" s="29">
        <v>5.98</v>
      </c>
      <c r="G59" s="27"/>
      <c r="H59" s="47"/>
      <c r="I59" s="45"/>
      <c r="J59" s="71"/>
      <c r="K59" s="45"/>
      <c r="L59" s="71"/>
      <c r="M59" s="45"/>
      <c r="N59" s="46"/>
      <c r="O59" s="21"/>
      <c r="P59" s="28"/>
      <c r="Q59" s="30">
        <v>1</v>
      </c>
      <c r="R59" s="27"/>
      <c r="S59" s="29">
        <v>5.98</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1.95</v>
      </c>
      <c r="E61" s="27"/>
      <c r="F61" s="29">
        <v>5.98</v>
      </c>
      <c r="G61" s="27"/>
      <c r="H61" s="47"/>
      <c r="I61" s="45"/>
      <c r="J61" s="71"/>
      <c r="K61" s="45"/>
      <c r="L61" s="71"/>
      <c r="M61" s="45"/>
      <c r="N61" s="46"/>
      <c r="O61" s="21"/>
      <c r="P61" s="28"/>
      <c r="Q61" s="30">
        <v>1.95</v>
      </c>
      <c r="R61" s="27"/>
      <c r="S61" s="29">
        <v>5.98</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t="s">
        <v>81</v>
      </c>
      <c r="E63" s="27"/>
      <c r="F63" s="29" t="s">
        <v>82</v>
      </c>
      <c r="G63" s="27"/>
      <c r="H63" s="47"/>
      <c r="I63" s="45"/>
      <c r="J63" s="71"/>
      <c r="K63" s="45"/>
      <c r="L63" s="71"/>
      <c r="M63" s="45"/>
      <c r="N63" s="46"/>
      <c r="O63" s="21"/>
      <c r="P63" s="28"/>
      <c r="Q63" s="30" t="s">
        <v>81</v>
      </c>
      <c r="R63" s="27"/>
      <c r="S63" s="29" t="s">
        <v>82</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2">
    <mergeCell ref="Q53:S53"/>
    <mergeCell ref="U53:U54"/>
    <mergeCell ref="W53:W54"/>
    <mergeCell ref="Y53:Y54"/>
    <mergeCell ref="AA53:AA54"/>
    <mergeCell ref="Q30:S30"/>
    <mergeCell ref="W30:Y30"/>
    <mergeCell ref="Q14:U14"/>
    <mergeCell ref="W14:Y14"/>
    <mergeCell ref="Q17:U17"/>
    <mergeCell ref="W17:Y17"/>
    <mergeCell ref="Q20:U20"/>
    <mergeCell ref="W20:Y20"/>
    <mergeCell ref="Q26:S26"/>
    <mergeCell ref="W26:Y26"/>
    <mergeCell ref="Q28:S28"/>
    <mergeCell ref="W28:Y28"/>
    <mergeCell ref="Q47:S47"/>
    <mergeCell ref="W47:Y47"/>
    <mergeCell ref="Q32:S32"/>
    <mergeCell ref="W32:Y32"/>
    <mergeCell ref="Q34:S34"/>
    <mergeCell ref="W34:Y34"/>
    <mergeCell ref="Q36:S36"/>
    <mergeCell ref="W36:Y36"/>
    <mergeCell ref="Q38:S38"/>
    <mergeCell ref="W38:Y38"/>
    <mergeCell ref="Q44:S44"/>
    <mergeCell ref="W44:Y44"/>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W9:Y9"/>
    <mergeCell ref="B1:O1"/>
    <mergeCell ref="D7:H7"/>
    <mergeCell ref="J7:L7"/>
    <mergeCell ref="D11:H11"/>
    <mergeCell ref="J11:L11"/>
    <mergeCell ref="D9:H9"/>
    <mergeCell ref="J9:L9"/>
    <mergeCell ref="Q9:U9"/>
    <mergeCell ref="Q7:U7"/>
    <mergeCell ref="W7:Y7"/>
    <mergeCell ref="Q11:U11"/>
    <mergeCell ref="W11:Y11"/>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opLeftCell="A13" zoomScaleNormal="100" workbookViewId="0">
      <selection activeCell="X32" sqref="X32"/>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15" ht="44.25" customHeight="1" x14ac:dyDescent="0.25">
      <c r="B1" s="242" t="s">
        <v>42</v>
      </c>
      <c r="C1" s="242"/>
      <c r="D1" s="242"/>
      <c r="E1" s="242"/>
      <c r="F1" s="242"/>
      <c r="G1" s="242"/>
      <c r="H1" s="242"/>
      <c r="I1" s="242"/>
      <c r="J1" s="242"/>
      <c r="K1" s="242"/>
      <c r="L1" s="242"/>
      <c r="M1" s="242"/>
      <c r="N1" s="242"/>
      <c r="O1" s="242"/>
    </row>
    <row r="2" spans="1:15" ht="20.100000000000001" customHeight="1" thickBot="1" x14ac:dyDescent="0.3"/>
    <row r="3" spans="1:15" s="13" customFormat="1" ht="18.75" customHeight="1" thickBot="1" x14ac:dyDescent="0.3">
      <c r="C3" s="256" t="s">
        <v>68</v>
      </c>
      <c r="D3" s="257"/>
      <c r="E3" s="257"/>
      <c r="F3" s="257"/>
      <c r="G3" s="257"/>
      <c r="H3" s="257"/>
      <c r="I3" s="257"/>
      <c r="J3" s="257"/>
      <c r="K3" s="257"/>
      <c r="L3" s="257"/>
      <c r="M3" s="257"/>
      <c r="N3" s="257"/>
      <c r="O3" s="258"/>
    </row>
    <row r="4" spans="1:15" s="13" customFormat="1" ht="20.100000000000001" customHeight="1" thickBot="1" x14ac:dyDescent="0.3">
      <c r="C4" s="60"/>
      <c r="D4" s="63"/>
      <c r="E4" s="63"/>
      <c r="F4" s="65"/>
      <c r="G4" s="63"/>
      <c r="H4" s="66"/>
      <c r="I4" s="61"/>
      <c r="J4" s="61"/>
      <c r="K4" s="61"/>
      <c r="L4" s="61"/>
      <c r="M4" s="61"/>
      <c r="N4" s="61"/>
      <c r="O4" s="62"/>
    </row>
    <row r="5" spans="1:15" ht="39.75" customHeight="1" thickBot="1" x14ac:dyDescent="0.3">
      <c r="C5" s="54"/>
      <c r="D5" s="58"/>
      <c r="E5" s="61"/>
      <c r="F5" s="65"/>
      <c r="G5" s="61"/>
      <c r="H5" s="67"/>
      <c r="I5" s="61"/>
      <c r="J5" s="61"/>
      <c r="K5" s="61"/>
      <c r="L5" s="61"/>
      <c r="M5" s="61"/>
      <c r="N5" s="61"/>
      <c r="O5" s="55"/>
    </row>
    <row r="6" spans="1:15" ht="5.0999999999999996" customHeight="1" x14ac:dyDescent="0.25">
      <c r="B6" s="15"/>
      <c r="C6" s="20"/>
      <c r="D6" s="14"/>
      <c r="E6" s="14"/>
      <c r="F6" s="14"/>
      <c r="G6" s="14"/>
      <c r="H6" s="14"/>
      <c r="I6" s="14"/>
      <c r="J6" s="14"/>
      <c r="K6" s="14"/>
      <c r="L6" s="14"/>
      <c r="M6" s="14"/>
      <c r="N6" s="14"/>
      <c r="O6" s="21"/>
    </row>
    <row r="7" spans="1:15" ht="39.950000000000003" customHeight="1" x14ac:dyDescent="0.25">
      <c r="B7" s="33" t="s">
        <v>10</v>
      </c>
      <c r="C7" s="23"/>
      <c r="D7" s="241" t="s">
        <v>5</v>
      </c>
      <c r="E7" s="241"/>
      <c r="F7" s="241"/>
      <c r="G7" s="241"/>
      <c r="H7" s="241"/>
      <c r="I7" s="16"/>
      <c r="J7" s="241" t="s">
        <v>9</v>
      </c>
      <c r="K7" s="241"/>
      <c r="L7" s="241"/>
      <c r="M7" s="16"/>
      <c r="N7" s="70"/>
      <c r="O7" s="6"/>
    </row>
    <row r="8" spans="1:15" ht="5.0999999999999996" customHeight="1" x14ac:dyDescent="0.25">
      <c r="B8" s="34"/>
      <c r="C8" s="20"/>
      <c r="D8" s="14"/>
      <c r="E8" s="14"/>
      <c r="F8" s="14"/>
      <c r="G8" s="14"/>
      <c r="H8" s="14"/>
      <c r="I8" s="14"/>
      <c r="J8" s="14"/>
      <c r="K8" s="14"/>
      <c r="L8" s="14"/>
      <c r="M8" s="14"/>
      <c r="N8" s="14"/>
      <c r="O8" s="21"/>
    </row>
    <row r="9" spans="1:15" ht="20.100000000000001" customHeight="1" x14ac:dyDescent="0.25">
      <c r="B9" s="41" t="s">
        <v>11</v>
      </c>
      <c r="C9" s="28"/>
      <c r="D9" s="243">
        <v>0</v>
      </c>
      <c r="E9" s="244"/>
      <c r="F9" s="244"/>
      <c r="G9" s="244"/>
      <c r="H9" s="245"/>
      <c r="I9" s="27"/>
      <c r="J9" s="246" t="s">
        <v>56</v>
      </c>
      <c r="K9" s="247"/>
      <c r="L9" s="248"/>
      <c r="M9" s="27"/>
      <c r="N9" s="50"/>
      <c r="O9" s="21"/>
    </row>
    <row r="10" spans="1:15" ht="5.0999999999999996" customHeight="1" x14ac:dyDescent="0.25">
      <c r="B10" s="35"/>
      <c r="C10" s="28"/>
      <c r="D10" s="27"/>
      <c r="E10" s="27"/>
      <c r="F10" s="27"/>
      <c r="G10" s="27"/>
      <c r="H10" s="27"/>
      <c r="I10" s="27"/>
      <c r="J10" s="27"/>
      <c r="K10" s="27"/>
      <c r="L10" s="27"/>
      <c r="M10" s="27"/>
      <c r="N10" s="45"/>
      <c r="O10" s="21"/>
    </row>
    <row r="11" spans="1:15" ht="20.100000000000001" customHeight="1" x14ac:dyDescent="0.25">
      <c r="B11" s="41" t="s">
        <v>12</v>
      </c>
      <c r="C11" s="28"/>
      <c r="D11" s="243">
        <v>0</v>
      </c>
      <c r="E11" s="244"/>
      <c r="F11" s="244"/>
      <c r="G11" s="244"/>
      <c r="H11" s="245"/>
      <c r="I11" s="27"/>
      <c r="J11" s="246" t="s">
        <v>55</v>
      </c>
      <c r="K11" s="247"/>
      <c r="L11" s="248"/>
      <c r="M11" s="27"/>
      <c r="N11" s="50"/>
      <c r="O11" s="21"/>
    </row>
    <row r="12" spans="1:15" ht="5.0999999999999996" customHeight="1" x14ac:dyDescent="0.25">
      <c r="B12" s="36"/>
      <c r="C12" s="28"/>
      <c r="D12" s="27"/>
      <c r="E12" s="27"/>
      <c r="F12" s="27"/>
      <c r="G12" s="27"/>
      <c r="H12" s="27"/>
      <c r="I12" s="27"/>
      <c r="J12" s="27"/>
      <c r="K12" s="27"/>
      <c r="L12" s="27"/>
      <c r="M12" s="27"/>
      <c r="N12" s="45"/>
      <c r="O12" s="21"/>
    </row>
    <row r="13" spans="1:15" ht="20.100000000000001" customHeight="1" x14ac:dyDescent="0.25">
      <c r="A13" s="17" t="b">
        <v>1</v>
      </c>
      <c r="B13" s="42"/>
      <c r="C13" s="28"/>
      <c r="D13" s="27"/>
      <c r="E13" s="27"/>
      <c r="F13" s="27"/>
      <c r="G13" s="27"/>
      <c r="H13" s="27"/>
      <c r="I13" s="27"/>
      <c r="J13" s="27"/>
      <c r="K13" s="27"/>
      <c r="L13" s="27"/>
      <c r="M13" s="27"/>
      <c r="N13" s="45"/>
      <c r="O13" s="21"/>
    </row>
    <row r="14" spans="1:15" ht="20.100000000000001" customHeight="1" x14ac:dyDescent="0.25">
      <c r="B14" s="41" t="str">
        <f>IF(A13=FALSE,"","Gebühr für die Kreditkarte")</f>
        <v>Gebühr für die Kreditkarte</v>
      </c>
      <c r="C14" s="28"/>
      <c r="D14" s="243">
        <v>0</v>
      </c>
      <c r="E14" s="244"/>
      <c r="F14" s="244"/>
      <c r="G14" s="244"/>
      <c r="H14" s="245"/>
      <c r="I14" s="27"/>
      <c r="J14" s="246" t="s">
        <v>55</v>
      </c>
      <c r="K14" s="247"/>
      <c r="L14" s="248"/>
      <c r="M14" s="27"/>
      <c r="N14" s="46"/>
      <c r="O14" s="21"/>
    </row>
    <row r="15" spans="1:15" ht="5.0999999999999996" customHeight="1" x14ac:dyDescent="0.25">
      <c r="B15" s="36"/>
      <c r="C15" s="28"/>
      <c r="D15" s="27"/>
      <c r="E15" s="27"/>
      <c r="F15" s="27"/>
      <c r="G15" s="27"/>
      <c r="H15" s="27"/>
      <c r="I15" s="27"/>
      <c r="J15" s="27"/>
      <c r="K15" s="27"/>
      <c r="L15" s="27"/>
      <c r="M15" s="27"/>
      <c r="N15" s="45"/>
      <c r="O15" s="21"/>
    </row>
    <row r="16" spans="1:15" ht="20.100000000000001" customHeight="1" x14ac:dyDescent="0.25">
      <c r="A16" s="17" t="b">
        <v>1</v>
      </c>
      <c r="B16" s="43"/>
      <c r="C16" s="28"/>
      <c r="D16" s="27"/>
      <c r="E16" s="27"/>
      <c r="F16" s="27"/>
      <c r="G16" s="27"/>
      <c r="H16" s="27"/>
      <c r="I16" s="27"/>
      <c r="J16" s="27"/>
      <c r="K16" s="27"/>
      <c r="L16" s="27"/>
      <c r="M16" s="27"/>
      <c r="N16" s="45"/>
      <c r="O16" s="21"/>
    </row>
    <row r="17" spans="1:15"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row>
    <row r="18" spans="1:15" ht="5.0999999999999996" customHeight="1" x14ac:dyDescent="0.25">
      <c r="B18" s="36"/>
      <c r="C18" s="28"/>
      <c r="D18" s="27"/>
      <c r="E18" s="27"/>
      <c r="F18" s="27"/>
      <c r="G18" s="27"/>
      <c r="H18" s="27"/>
      <c r="I18" s="27"/>
      <c r="J18" s="27"/>
      <c r="K18" s="27"/>
      <c r="L18" s="27"/>
      <c r="M18" s="27"/>
      <c r="N18" s="45"/>
      <c r="O18" s="21"/>
    </row>
    <row r="19" spans="1:15" ht="20.100000000000001" customHeight="1" x14ac:dyDescent="0.25">
      <c r="A19" s="17" t="b">
        <v>1</v>
      </c>
      <c r="B19" s="43"/>
      <c r="C19" s="28"/>
      <c r="D19" s="27"/>
      <c r="E19" s="27"/>
      <c r="F19" s="27"/>
      <c r="G19" s="27"/>
      <c r="H19" s="27"/>
      <c r="I19" s="27"/>
      <c r="J19" s="27"/>
      <c r="K19" s="27"/>
      <c r="L19" s="27"/>
      <c r="M19" s="27"/>
      <c r="N19" s="45"/>
      <c r="O19" s="21"/>
    </row>
    <row r="20" spans="1:15" ht="20.100000000000001" customHeight="1" x14ac:dyDescent="0.25">
      <c r="B20" s="41" t="str">
        <f>IF(A19=FALSE,"",IF(A16=FALSE,"",IF(A13=FALSE,"","Gebühr für die Partner-Kreditkarte")))</f>
        <v>Gebühr für die Partner-Kreditkarte</v>
      </c>
      <c r="C20" s="28"/>
      <c r="D20" s="243">
        <v>0</v>
      </c>
      <c r="E20" s="244"/>
      <c r="F20" s="244"/>
      <c r="G20" s="244"/>
      <c r="H20" s="245"/>
      <c r="I20" s="27"/>
      <c r="J20" s="246" t="s">
        <v>55</v>
      </c>
      <c r="K20" s="247"/>
      <c r="L20" s="248"/>
      <c r="M20" s="27"/>
      <c r="N20" s="46"/>
      <c r="O20" s="21"/>
    </row>
    <row r="21" spans="1:15" ht="5.0999999999999996" customHeight="1" x14ac:dyDescent="0.25">
      <c r="B21" s="34"/>
      <c r="C21" s="20"/>
      <c r="D21" s="14"/>
      <c r="E21" s="14"/>
      <c r="F21" s="14"/>
      <c r="G21" s="14"/>
      <c r="H21" s="14"/>
      <c r="I21" s="14"/>
      <c r="J21" s="14"/>
      <c r="K21" s="14"/>
      <c r="L21" s="14"/>
      <c r="M21" s="14"/>
      <c r="N21" s="14"/>
      <c r="O21" s="21"/>
    </row>
    <row r="22" spans="1:15" ht="20.100000000000001" customHeight="1" x14ac:dyDescent="0.25">
      <c r="B22" s="37" t="s">
        <v>15</v>
      </c>
      <c r="C22" s="5"/>
      <c r="D22" s="3"/>
      <c r="E22" s="3"/>
      <c r="F22" s="3"/>
      <c r="G22" s="3"/>
      <c r="H22" s="3"/>
      <c r="I22" s="3"/>
      <c r="J22" s="3"/>
      <c r="K22" s="3"/>
      <c r="L22" s="3"/>
      <c r="M22" s="3"/>
      <c r="N22" s="4"/>
      <c r="O22" s="7"/>
    </row>
    <row r="23" spans="1:15" ht="5.0999999999999996" customHeight="1" x14ac:dyDescent="0.25">
      <c r="B23" s="15"/>
      <c r="C23" s="20"/>
      <c r="D23" s="14"/>
      <c r="E23" s="14"/>
      <c r="F23" s="14"/>
      <c r="G23" s="14"/>
      <c r="H23" s="14"/>
      <c r="I23" s="14"/>
      <c r="J23" s="14"/>
      <c r="K23" s="14"/>
      <c r="L23" s="14"/>
      <c r="M23" s="14"/>
      <c r="N23" s="14"/>
      <c r="O23" s="21"/>
    </row>
    <row r="24" spans="1:15" ht="20.100000000000001" customHeight="1" x14ac:dyDescent="0.25">
      <c r="C24" s="20"/>
      <c r="D24" s="14"/>
      <c r="E24" s="14"/>
      <c r="F24" s="14"/>
      <c r="G24" s="14"/>
      <c r="H24" s="14"/>
      <c r="I24" s="14"/>
      <c r="J24" s="14"/>
      <c r="K24" s="14"/>
      <c r="L24" s="14"/>
      <c r="M24" s="14"/>
      <c r="N24" s="14"/>
      <c r="O24" s="21"/>
    </row>
    <row r="25" spans="1:15" ht="5.0999999999999996" customHeight="1" x14ac:dyDescent="0.25">
      <c r="B25" s="15"/>
      <c r="C25" s="20"/>
      <c r="D25" s="14"/>
      <c r="E25" s="14"/>
      <c r="F25" s="14"/>
      <c r="G25" s="14"/>
      <c r="H25" s="14"/>
      <c r="I25" s="14"/>
      <c r="J25" s="14"/>
      <c r="K25" s="14"/>
      <c r="L25" s="14"/>
      <c r="M25" s="14"/>
      <c r="N25" s="14"/>
      <c r="O25" s="21"/>
    </row>
    <row r="26" spans="1:15" ht="39.950000000000003" customHeight="1" x14ac:dyDescent="0.25">
      <c r="B26" s="40" t="s">
        <v>23</v>
      </c>
      <c r="C26" s="24"/>
      <c r="D26" s="241" t="s">
        <v>5</v>
      </c>
      <c r="E26" s="241"/>
      <c r="F26" s="241"/>
      <c r="G26" s="69"/>
      <c r="H26" s="69"/>
      <c r="I26" s="69"/>
      <c r="J26" s="241"/>
      <c r="K26" s="241"/>
      <c r="L26" s="241"/>
      <c r="M26" s="10"/>
      <c r="N26" s="70"/>
      <c r="O26" s="6"/>
    </row>
    <row r="27" spans="1:15" ht="5.0999999999999996" customHeight="1" x14ac:dyDescent="0.25">
      <c r="B27" s="34"/>
      <c r="C27" s="20"/>
      <c r="D27" s="14"/>
      <c r="E27" s="14"/>
      <c r="G27" s="14"/>
      <c r="H27" s="14"/>
      <c r="I27" s="14"/>
      <c r="J27" s="14"/>
      <c r="K27" s="14"/>
      <c r="L27" s="14"/>
      <c r="M27" s="14"/>
      <c r="N27" s="14"/>
      <c r="O27" s="21"/>
    </row>
    <row r="28" spans="1:15" ht="20.100000000000001" customHeight="1" x14ac:dyDescent="0.25">
      <c r="B28" s="41" t="s">
        <v>59</v>
      </c>
      <c r="C28" s="28"/>
      <c r="D28" s="243">
        <v>0</v>
      </c>
      <c r="E28" s="244"/>
      <c r="F28" s="245"/>
      <c r="G28" s="31"/>
      <c r="H28" s="71"/>
      <c r="I28" s="49"/>
      <c r="J28" s="249"/>
      <c r="K28" s="249"/>
      <c r="L28" s="249"/>
      <c r="M28" s="45"/>
      <c r="N28" s="46"/>
      <c r="O28" s="21"/>
    </row>
    <row r="29" spans="1:15" ht="5.0999999999999996" customHeight="1" x14ac:dyDescent="0.25">
      <c r="B29" s="35"/>
      <c r="C29" s="28"/>
      <c r="D29" s="31"/>
      <c r="E29" s="31"/>
      <c r="G29" s="31"/>
      <c r="H29" s="49"/>
      <c r="I29" s="49"/>
      <c r="J29" s="49"/>
      <c r="K29" s="49"/>
      <c r="L29" s="49"/>
      <c r="M29" s="45"/>
      <c r="N29" s="45"/>
      <c r="O29" s="21"/>
    </row>
    <row r="30" spans="1:15" ht="20.100000000000001" customHeight="1" x14ac:dyDescent="0.25">
      <c r="B30" s="41" t="s">
        <v>17</v>
      </c>
      <c r="C30" s="28"/>
      <c r="D30" s="243">
        <v>0</v>
      </c>
      <c r="E30" s="244"/>
      <c r="F30" s="245"/>
      <c r="G30" s="31"/>
      <c r="H30" s="71"/>
      <c r="I30" s="49"/>
      <c r="J30" s="249"/>
      <c r="K30" s="249"/>
      <c r="L30" s="249"/>
      <c r="M30" s="45"/>
      <c r="N30" s="46"/>
      <c r="O30" s="21"/>
    </row>
    <row r="31" spans="1:15" ht="5.0999999999999996" customHeight="1" x14ac:dyDescent="0.25">
      <c r="B31" s="35"/>
      <c r="C31" s="28"/>
      <c r="D31" s="31"/>
      <c r="E31" s="31"/>
      <c r="G31" s="31"/>
      <c r="H31" s="49"/>
      <c r="I31" s="49"/>
      <c r="J31" s="49"/>
      <c r="K31" s="49"/>
      <c r="L31" s="49"/>
      <c r="M31" s="45"/>
      <c r="N31" s="45"/>
      <c r="O31" s="21"/>
    </row>
    <row r="32" spans="1:15" ht="20.100000000000001" customHeight="1" x14ac:dyDescent="0.25">
      <c r="B32" s="41" t="s">
        <v>18</v>
      </c>
      <c r="C32" s="28"/>
      <c r="D32" s="243">
        <v>0</v>
      </c>
      <c r="E32" s="244"/>
      <c r="F32" s="245"/>
      <c r="G32" s="31"/>
      <c r="H32" s="71"/>
      <c r="I32" s="49"/>
      <c r="J32" s="249"/>
      <c r="K32" s="249"/>
      <c r="L32" s="249"/>
      <c r="M32" s="45"/>
      <c r="N32" s="46"/>
      <c r="O32" s="21"/>
    </row>
    <row r="33" spans="1:15" ht="5.0999999999999996" customHeight="1" x14ac:dyDescent="0.25">
      <c r="B33" s="35"/>
      <c r="C33" s="28"/>
      <c r="D33" s="31"/>
      <c r="E33" s="31"/>
      <c r="G33" s="31"/>
      <c r="H33" s="49"/>
      <c r="I33" s="49"/>
      <c r="J33" s="49"/>
      <c r="K33" s="49"/>
      <c r="L33" s="49"/>
      <c r="M33" s="45"/>
      <c r="N33" s="45"/>
      <c r="O33" s="21"/>
    </row>
    <row r="34" spans="1:15" ht="20.100000000000001" customHeight="1" x14ac:dyDescent="0.25">
      <c r="B34" s="41" t="s">
        <v>19</v>
      </c>
      <c r="C34" s="28"/>
      <c r="D34" s="243">
        <v>2.95</v>
      </c>
      <c r="E34" s="244"/>
      <c r="F34" s="245"/>
      <c r="G34" s="31"/>
      <c r="H34" s="71"/>
      <c r="I34" s="49"/>
      <c r="J34" s="249"/>
      <c r="K34" s="249"/>
      <c r="L34" s="249"/>
      <c r="M34" s="45"/>
      <c r="N34" s="46"/>
      <c r="O34" s="21"/>
    </row>
    <row r="35" spans="1:15" ht="5.0999999999999996" customHeight="1" x14ac:dyDescent="0.25">
      <c r="B35" s="35"/>
      <c r="C35" s="28"/>
      <c r="D35" s="31"/>
      <c r="E35" s="31"/>
      <c r="G35" s="31"/>
      <c r="H35" s="49"/>
      <c r="I35" s="49"/>
      <c r="J35" s="49"/>
      <c r="K35" s="49"/>
      <c r="L35" s="49"/>
      <c r="M35" s="45"/>
      <c r="N35" s="45"/>
      <c r="O35" s="21"/>
    </row>
    <row r="36" spans="1:15" ht="20.100000000000001" customHeight="1" x14ac:dyDescent="0.25">
      <c r="B36" s="41" t="s">
        <v>20</v>
      </c>
      <c r="C36" s="28"/>
      <c r="D36" s="243">
        <v>0</v>
      </c>
      <c r="E36" s="244"/>
      <c r="F36" s="245"/>
      <c r="G36" s="31"/>
      <c r="H36" s="71"/>
      <c r="I36" s="49"/>
      <c r="J36" s="249"/>
      <c r="K36" s="249"/>
      <c r="L36" s="249"/>
      <c r="M36" s="45"/>
      <c r="N36" s="46"/>
      <c r="O36" s="21"/>
    </row>
    <row r="37" spans="1:15" ht="5.0999999999999996" customHeight="1" x14ac:dyDescent="0.25">
      <c r="B37" s="35"/>
      <c r="C37" s="28"/>
      <c r="D37" s="31"/>
      <c r="E37" s="31"/>
      <c r="G37" s="31"/>
      <c r="H37" s="49"/>
      <c r="I37" s="49"/>
      <c r="J37" s="49"/>
      <c r="K37" s="49"/>
      <c r="L37" s="49"/>
      <c r="M37" s="45"/>
      <c r="N37" s="45"/>
      <c r="O37" s="21"/>
    </row>
    <row r="38" spans="1:15" ht="20.100000000000001" customHeight="1" x14ac:dyDescent="0.25">
      <c r="B38" s="41" t="s">
        <v>21</v>
      </c>
      <c r="C38" s="28"/>
      <c r="D38" s="243">
        <v>0</v>
      </c>
      <c r="E38" s="244"/>
      <c r="F38" s="245"/>
      <c r="G38" s="31"/>
      <c r="H38" s="71"/>
      <c r="I38" s="49"/>
      <c r="J38" s="249"/>
      <c r="K38" s="249"/>
      <c r="L38" s="249"/>
      <c r="M38" s="45"/>
      <c r="N38" s="46"/>
      <c r="O38" s="21"/>
    </row>
    <row r="39" spans="1:15" ht="5.0999999999999996" customHeight="1" x14ac:dyDescent="0.25">
      <c r="B39" s="38"/>
      <c r="C39" s="20"/>
      <c r="D39" s="14"/>
      <c r="E39" s="14"/>
      <c r="F39" s="14"/>
      <c r="G39" s="14"/>
      <c r="H39" s="14"/>
      <c r="I39" s="14"/>
      <c r="J39" s="14"/>
      <c r="K39" s="14"/>
      <c r="L39" s="14"/>
      <c r="M39" s="14"/>
      <c r="N39" s="14"/>
      <c r="O39" s="21"/>
    </row>
    <row r="40" spans="1:15" ht="20.100000000000001" customHeight="1" x14ac:dyDescent="0.25">
      <c r="B40" s="37" t="s">
        <v>22</v>
      </c>
      <c r="C40" s="5"/>
      <c r="D40" s="3"/>
      <c r="E40" s="3"/>
      <c r="F40" s="3"/>
      <c r="G40" s="3"/>
      <c r="H40" s="3"/>
      <c r="I40" s="3"/>
      <c r="J40" s="3"/>
      <c r="K40" s="3"/>
      <c r="L40" s="3"/>
      <c r="M40" s="3"/>
      <c r="N40" s="4"/>
      <c r="O40" s="7"/>
    </row>
    <row r="41" spans="1:15" ht="5.0999999999999996" customHeight="1" x14ac:dyDescent="0.25">
      <c r="B41" s="39"/>
      <c r="C41" s="20"/>
      <c r="D41" s="14"/>
      <c r="E41" s="14"/>
      <c r="F41" s="14"/>
      <c r="G41" s="14"/>
      <c r="H41" s="14"/>
      <c r="I41" s="14"/>
      <c r="J41" s="14"/>
      <c r="K41" s="14"/>
      <c r="L41" s="14"/>
      <c r="M41" s="14"/>
      <c r="N41" s="14"/>
      <c r="O41" s="21"/>
    </row>
    <row r="42" spans="1:15" ht="20.100000000000001" customHeight="1" x14ac:dyDescent="0.25">
      <c r="B42" s="2"/>
      <c r="C42" s="20"/>
      <c r="D42" s="14"/>
      <c r="E42" s="14"/>
      <c r="F42" s="14"/>
      <c r="G42" s="14"/>
      <c r="H42" s="14"/>
      <c r="I42" s="14"/>
      <c r="J42" s="14"/>
      <c r="K42" s="14"/>
      <c r="L42" s="14"/>
      <c r="M42" s="14"/>
      <c r="N42" s="14"/>
      <c r="O42" s="21"/>
    </row>
    <row r="43" spans="1:15" ht="5.0999999999999996" customHeight="1" x14ac:dyDescent="0.25">
      <c r="B43" s="32"/>
      <c r="C43" s="20"/>
      <c r="D43" s="14"/>
      <c r="E43" s="14"/>
      <c r="F43" s="14"/>
      <c r="G43" s="14"/>
      <c r="H43" s="14"/>
      <c r="I43" s="14"/>
      <c r="J43" s="14"/>
      <c r="K43" s="14"/>
      <c r="L43" s="14"/>
      <c r="M43" s="14"/>
      <c r="N43" s="14"/>
      <c r="O43" s="21"/>
    </row>
    <row r="44" spans="1:15" ht="39.950000000000003" customHeight="1" x14ac:dyDescent="0.25">
      <c r="B44" s="40" t="s">
        <v>24</v>
      </c>
      <c r="C44" s="12"/>
      <c r="D44" s="241" t="s">
        <v>25</v>
      </c>
      <c r="E44" s="241"/>
      <c r="F44" s="241"/>
      <c r="G44" s="69"/>
      <c r="H44" s="69"/>
      <c r="I44" s="69"/>
      <c r="J44" s="241"/>
      <c r="K44" s="241"/>
      <c r="L44" s="241"/>
      <c r="M44" s="69"/>
      <c r="N44" s="70"/>
      <c r="O44" s="6"/>
    </row>
    <row r="45" spans="1:15" ht="5.0999999999999996" customHeight="1" x14ac:dyDescent="0.25">
      <c r="B45" s="36"/>
      <c r="C45" s="20"/>
      <c r="D45" s="14"/>
      <c r="E45" s="14"/>
      <c r="G45" s="14"/>
      <c r="H45" s="14"/>
      <c r="I45" s="14"/>
      <c r="J45" s="14"/>
      <c r="K45" s="14"/>
      <c r="L45" s="14"/>
      <c r="M45" s="14"/>
      <c r="N45" s="14"/>
      <c r="O45" s="21"/>
    </row>
    <row r="46" spans="1:15" ht="20.100000000000001" customHeight="1" x14ac:dyDescent="0.25">
      <c r="A46" s="17" t="b">
        <v>1</v>
      </c>
      <c r="B46" s="43"/>
      <c r="C46" s="20"/>
      <c r="D46" s="14"/>
      <c r="E46" s="14"/>
      <c r="G46" s="14"/>
      <c r="H46" s="14"/>
      <c r="I46" s="14"/>
      <c r="J46" s="14"/>
      <c r="K46" s="14"/>
      <c r="L46" s="14"/>
      <c r="M46" s="14"/>
      <c r="N46" s="14"/>
      <c r="O46" s="21"/>
    </row>
    <row r="47" spans="1:15" ht="20.100000000000001" customHeight="1" x14ac:dyDescent="0.25">
      <c r="B47" s="41" t="str">
        <f>IF(A46=FALSE,"","Zinsen für die Nutzung eines Dispokredites")</f>
        <v>Zinsen für die Nutzung eines Dispokredites</v>
      </c>
      <c r="C47" s="28"/>
      <c r="D47" s="251">
        <v>7.75</v>
      </c>
      <c r="E47" s="252"/>
      <c r="F47" s="253"/>
      <c r="G47" s="27"/>
      <c r="H47" s="47"/>
      <c r="I47" s="45"/>
      <c r="J47" s="249"/>
      <c r="K47" s="249"/>
      <c r="L47" s="249"/>
      <c r="M47" s="45"/>
      <c r="N47" s="46"/>
      <c r="O47" s="22"/>
    </row>
    <row r="48" spans="1:15" ht="5.0999999999999996" customHeight="1" x14ac:dyDescent="0.25">
      <c r="B48" s="36"/>
      <c r="C48" s="20"/>
      <c r="D48" s="14"/>
      <c r="E48" s="14"/>
      <c r="F48" s="14"/>
      <c r="G48" s="14"/>
      <c r="H48" s="14"/>
      <c r="I48" s="14"/>
      <c r="J48" s="14"/>
      <c r="K48" s="14"/>
      <c r="L48" s="14"/>
      <c r="M48" s="14"/>
      <c r="N48" s="14"/>
      <c r="O48" s="21"/>
    </row>
    <row r="49" spans="1:15" ht="20.100000000000001" customHeight="1" x14ac:dyDescent="0.25">
      <c r="B49" s="37" t="s">
        <v>27</v>
      </c>
      <c r="C49" s="5"/>
      <c r="D49" s="3"/>
      <c r="E49" s="3"/>
      <c r="F49" s="3"/>
      <c r="G49" s="3"/>
      <c r="H49" s="3"/>
      <c r="I49" s="3"/>
      <c r="J49" s="3"/>
      <c r="K49" s="3"/>
      <c r="L49" s="3"/>
      <c r="M49" s="3"/>
      <c r="N49" s="4"/>
      <c r="O49" s="7"/>
    </row>
    <row r="50" spans="1:15" ht="5.0999999999999996" customHeight="1" x14ac:dyDescent="0.25">
      <c r="B50" s="32"/>
      <c r="C50" s="20"/>
      <c r="D50" s="14"/>
      <c r="E50" s="14"/>
      <c r="F50" s="14"/>
      <c r="G50" s="14"/>
      <c r="H50" s="14"/>
      <c r="I50" s="14"/>
      <c r="J50" s="14"/>
      <c r="K50" s="14"/>
      <c r="L50" s="14"/>
      <c r="M50" s="14"/>
      <c r="N50" s="14"/>
      <c r="O50" s="21"/>
    </row>
    <row r="51" spans="1:15" ht="20.100000000000001" customHeight="1" x14ac:dyDescent="0.25">
      <c r="B51" s="2"/>
      <c r="C51" s="20"/>
      <c r="D51" s="14"/>
      <c r="E51" s="14"/>
      <c r="F51" s="14"/>
      <c r="G51" s="14"/>
      <c r="H51" s="14"/>
      <c r="I51" s="14"/>
      <c r="J51" s="14"/>
      <c r="K51" s="14"/>
      <c r="L51" s="14"/>
      <c r="M51" s="14"/>
      <c r="N51" s="14"/>
      <c r="O51" s="21"/>
    </row>
    <row r="52" spans="1:15" ht="5.0999999999999996" customHeight="1" x14ac:dyDescent="0.25">
      <c r="B52" s="32"/>
      <c r="C52" s="20"/>
      <c r="D52" s="14"/>
      <c r="E52" s="14"/>
      <c r="F52" s="14"/>
      <c r="G52" s="14"/>
      <c r="H52" s="14"/>
      <c r="I52" s="14"/>
      <c r="J52" s="14"/>
      <c r="K52" s="14"/>
      <c r="L52" s="14"/>
      <c r="M52" s="14"/>
      <c r="N52" s="14"/>
      <c r="O52" s="21"/>
    </row>
    <row r="53" spans="1:15" ht="20.100000000000001" customHeight="1" x14ac:dyDescent="0.25">
      <c r="B53" s="250" t="s">
        <v>28</v>
      </c>
      <c r="C53" s="12"/>
      <c r="D53" s="241" t="s">
        <v>5</v>
      </c>
      <c r="E53" s="241"/>
      <c r="F53" s="241"/>
      <c r="G53" s="69"/>
      <c r="H53" s="254"/>
      <c r="I53" s="69"/>
      <c r="J53" s="241"/>
      <c r="K53" s="69"/>
      <c r="L53" s="241"/>
      <c r="M53" s="69"/>
      <c r="N53" s="255"/>
      <c r="O53" s="6"/>
    </row>
    <row r="54" spans="1:15" ht="20.100000000000001" customHeight="1" x14ac:dyDescent="0.25">
      <c r="B54" s="250"/>
      <c r="C54" s="23"/>
      <c r="D54" s="11" t="s">
        <v>29</v>
      </c>
      <c r="E54" s="69"/>
      <c r="F54" s="11" t="s">
        <v>30</v>
      </c>
      <c r="G54" s="16"/>
      <c r="H54" s="254"/>
      <c r="I54" s="16"/>
      <c r="J54" s="241"/>
      <c r="K54" s="16"/>
      <c r="L54" s="241"/>
      <c r="M54" s="16"/>
      <c r="N54" s="255"/>
      <c r="O54" s="6"/>
    </row>
    <row r="55" spans="1:15" ht="5.0999999999999996" customHeight="1" x14ac:dyDescent="0.25">
      <c r="B55" s="36"/>
      <c r="C55" s="20"/>
      <c r="D55" s="14"/>
      <c r="E55" s="14"/>
      <c r="F55" s="14"/>
      <c r="G55" s="14"/>
      <c r="H55" s="14"/>
      <c r="I55" s="14"/>
      <c r="J55" s="14"/>
      <c r="K55" s="14"/>
      <c r="L55" s="14"/>
      <c r="M55" s="14"/>
      <c r="N55" s="14"/>
      <c r="O55" s="21"/>
    </row>
    <row r="56" spans="1:15" ht="20.100000000000001" customHeight="1" x14ac:dyDescent="0.25">
      <c r="A56" s="17" t="b">
        <v>1</v>
      </c>
      <c r="B56" s="43"/>
      <c r="C56" s="20"/>
      <c r="D56" s="14"/>
      <c r="E56" s="14"/>
      <c r="F56" s="14"/>
      <c r="G56" s="14"/>
      <c r="H56" s="14"/>
      <c r="I56" s="14"/>
      <c r="J56" s="14"/>
      <c r="K56" s="14"/>
      <c r="L56" s="14"/>
      <c r="M56" s="14"/>
      <c r="N56" s="14"/>
      <c r="O56" s="21"/>
    </row>
    <row r="57" spans="1:15" ht="20.100000000000001" customHeight="1" x14ac:dyDescent="0.25">
      <c r="B57" s="41" t="str">
        <f>IF(A56=FALSE,"","Bargeldabheben mit Girocard in anderen Euroländern")</f>
        <v>Bargeldabheben mit Girocard in anderen Euroländern</v>
      </c>
      <c r="C57" s="28"/>
      <c r="D57" s="30">
        <v>0</v>
      </c>
      <c r="E57" s="27"/>
      <c r="F57" s="29">
        <v>0</v>
      </c>
      <c r="G57" s="27"/>
      <c r="H57" s="47"/>
      <c r="I57" s="45"/>
      <c r="J57" s="71"/>
      <c r="K57" s="45"/>
      <c r="L57" s="71"/>
      <c r="M57" s="45"/>
      <c r="N57" s="46"/>
      <c r="O57" s="21"/>
    </row>
    <row r="58" spans="1:15" ht="5.0999999999999996" customHeight="1" x14ac:dyDescent="0.25">
      <c r="B58" s="35"/>
      <c r="C58" s="28"/>
      <c r="D58" s="27"/>
      <c r="E58" s="27"/>
      <c r="F58" s="27"/>
      <c r="G58" s="27"/>
      <c r="H58" s="45"/>
      <c r="I58" s="45"/>
      <c r="J58" s="45"/>
      <c r="K58" s="45"/>
      <c r="L58" s="45"/>
      <c r="M58" s="45"/>
      <c r="N58" s="45"/>
      <c r="O58" s="21"/>
    </row>
    <row r="59" spans="1:15" ht="20.100000000000001" customHeight="1" x14ac:dyDescent="0.25">
      <c r="B59" s="41" t="str">
        <f>IF(A56=FALSE,"","Bargeldabheben mit Girocard in Nicht-Euroländern")</f>
        <v>Bargeldabheben mit Girocard in Nicht-Euroländern</v>
      </c>
      <c r="C59" s="28"/>
      <c r="D59" s="30">
        <v>1.75</v>
      </c>
      <c r="E59" s="27"/>
      <c r="F59" s="29">
        <v>0</v>
      </c>
      <c r="G59" s="27"/>
      <c r="H59" s="47"/>
      <c r="I59" s="45"/>
      <c r="J59" s="71"/>
      <c r="K59" s="45"/>
      <c r="L59" s="71"/>
      <c r="M59" s="45"/>
      <c r="N59" s="46"/>
      <c r="O59" s="21"/>
    </row>
    <row r="60" spans="1:15" ht="5.0999999999999996" customHeight="1" x14ac:dyDescent="0.25">
      <c r="B60" s="35"/>
      <c r="C60" s="28"/>
      <c r="D60" s="27"/>
      <c r="E60" s="27"/>
      <c r="F60" s="27"/>
      <c r="G60" s="27"/>
      <c r="H60" s="45"/>
      <c r="I60" s="45"/>
      <c r="J60" s="45"/>
      <c r="K60" s="45"/>
      <c r="L60" s="45"/>
      <c r="M60" s="45"/>
      <c r="N60" s="45"/>
      <c r="O60" s="21"/>
    </row>
    <row r="61" spans="1:15"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row>
    <row r="62" spans="1:15" ht="5.0999999999999996" customHeight="1" x14ac:dyDescent="0.25">
      <c r="B62" s="35"/>
      <c r="C62" s="28"/>
      <c r="D62" s="27"/>
      <c r="E62" s="27"/>
      <c r="F62" s="27"/>
      <c r="G62" s="27"/>
      <c r="H62" s="45"/>
      <c r="I62" s="45"/>
      <c r="J62" s="45"/>
      <c r="K62" s="45"/>
      <c r="L62" s="45"/>
      <c r="M62" s="45"/>
      <c r="N62" s="45"/>
      <c r="O62" s="21"/>
    </row>
    <row r="63" spans="1:15"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71"/>
      <c r="K63" s="45"/>
      <c r="L63" s="71"/>
      <c r="M63" s="45"/>
      <c r="N63" s="46"/>
      <c r="O63" s="21"/>
    </row>
    <row r="64" spans="1:15" ht="5.0999999999999996" customHeight="1" x14ac:dyDescent="0.25">
      <c r="B64" s="35"/>
      <c r="C64" s="20"/>
      <c r="D64" s="14"/>
      <c r="E64" s="14"/>
      <c r="F64" s="14"/>
      <c r="G64" s="14"/>
      <c r="H64" s="14"/>
      <c r="I64" s="14"/>
      <c r="J64" s="14"/>
      <c r="K64" s="14"/>
      <c r="L64" s="14"/>
      <c r="M64" s="14"/>
      <c r="N64" s="14"/>
      <c r="O64" s="21"/>
    </row>
    <row r="65" spans="2:16" ht="20.100000000000001" customHeight="1" x14ac:dyDescent="0.25">
      <c r="B65" s="37" t="s">
        <v>32</v>
      </c>
      <c r="C65" s="5"/>
      <c r="D65" s="3"/>
      <c r="E65" s="3"/>
      <c r="F65" s="3"/>
      <c r="G65" s="3"/>
      <c r="H65" s="3"/>
      <c r="I65" s="3"/>
      <c r="J65" s="3"/>
      <c r="K65" s="3"/>
      <c r="L65" s="3"/>
      <c r="M65" s="3"/>
      <c r="N65" s="4"/>
      <c r="O65" s="7"/>
    </row>
    <row r="66" spans="2:16" ht="5.0999999999999996" customHeight="1" x14ac:dyDescent="0.25">
      <c r="B66" s="51"/>
      <c r="C66" s="19"/>
      <c r="D66" s="14"/>
      <c r="E66" s="14"/>
      <c r="F66" s="14"/>
      <c r="G66" s="14"/>
      <c r="H66" s="14"/>
      <c r="I66" s="14"/>
      <c r="J66" s="14"/>
      <c r="K66" s="14"/>
      <c r="L66" s="14"/>
      <c r="M66" s="14"/>
      <c r="N66" s="14"/>
      <c r="O66" s="19"/>
      <c r="P66" s="14"/>
    </row>
    <row r="67" spans="2:16" ht="20.100000000000001" customHeight="1" x14ac:dyDescent="0.25">
      <c r="B67" s="52"/>
      <c r="C67" s="19"/>
      <c r="D67" s="14"/>
      <c r="E67" s="14"/>
      <c r="F67" s="14"/>
      <c r="G67" s="14"/>
      <c r="H67" s="14"/>
      <c r="I67" s="14"/>
      <c r="J67" s="14"/>
      <c r="K67" s="14"/>
      <c r="L67" s="14"/>
      <c r="M67" s="14"/>
      <c r="N67" s="14"/>
      <c r="O67" s="19"/>
      <c r="P67" s="14"/>
    </row>
    <row r="68" spans="2:16" ht="20.100000000000001" customHeight="1" x14ac:dyDescent="0.25">
      <c r="B68" s="9"/>
    </row>
    <row r="69" spans="2:16" ht="20.100000000000001" customHeight="1" x14ac:dyDescent="0.25">
      <c r="B69" s="9"/>
    </row>
    <row r="70" spans="2:16" ht="20.100000000000001" customHeight="1" x14ac:dyDescent="0.25">
      <c r="B70" s="9"/>
    </row>
    <row r="71" spans="2:16" ht="20.100000000000001" customHeight="1" x14ac:dyDescent="0.25">
      <c r="B71" s="9"/>
    </row>
    <row r="72" spans="2:16" ht="20.100000000000001" customHeight="1" x14ac:dyDescent="0.25">
      <c r="B72" s="9"/>
    </row>
    <row r="73" spans="2:16" ht="20.100000000000001" customHeight="1" x14ac:dyDescent="0.25">
      <c r="B73" s="9"/>
    </row>
    <row r="74" spans="2:16" ht="20.100000000000001" customHeight="1" x14ac:dyDescent="0.25">
      <c r="B74" s="9"/>
    </row>
    <row r="75" spans="2:16" ht="20.100000000000001" customHeight="1" x14ac:dyDescent="0.25">
      <c r="B75" s="9"/>
    </row>
    <row r="76" spans="2:16" ht="20.100000000000001" customHeight="1" x14ac:dyDescent="0.25"/>
    <row r="77" spans="2:16" ht="20.100000000000001" customHeight="1" x14ac:dyDescent="0.25"/>
    <row r="78" spans="2:16" ht="20.100000000000001" customHeight="1" x14ac:dyDescent="0.25"/>
    <row r="79" spans="2:16" ht="20.100000000000001" customHeight="1" x14ac:dyDescent="0.25"/>
    <row r="80" spans="2:16"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38">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D11:H11"/>
    <mergeCell ref="J11:L11"/>
    <mergeCell ref="D9:H9"/>
    <mergeCell ref="J9:L9"/>
    <mergeCell ref="B1:O1"/>
    <mergeCell ref="D7:H7"/>
    <mergeCell ref="J7:L7"/>
    <mergeCell ref="C3:O3"/>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3" zoomScaleNormal="100" workbookViewId="0">
      <selection activeCell="Q34" sqref="Q34:S34"/>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42" t="s">
        <v>43</v>
      </c>
      <c r="C1" s="242"/>
      <c r="D1" s="242"/>
      <c r="E1" s="242"/>
      <c r="F1" s="242"/>
      <c r="G1" s="242"/>
      <c r="H1" s="242"/>
      <c r="I1" s="242"/>
      <c r="J1" s="242"/>
      <c r="K1" s="242"/>
      <c r="L1" s="242"/>
      <c r="M1" s="242"/>
      <c r="N1" s="242"/>
      <c r="O1" s="242"/>
    </row>
    <row r="2" spans="1:28" ht="20.100000000000001" customHeight="1" thickBot="1" x14ac:dyDescent="0.3"/>
    <row r="3" spans="1:28" s="13" customFormat="1" ht="18.75" customHeight="1" thickBot="1" x14ac:dyDescent="0.3">
      <c r="C3" s="57"/>
      <c r="D3" s="58" t="s">
        <v>67</v>
      </c>
      <c r="E3" s="58"/>
      <c r="F3" s="64" t="s">
        <v>61</v>
      </c>
      <c r="G3" s="58"/>
      <c r="H3" s="72">
        <v>700</v>
      </c>
      <c r="I3" s="58"/>
      <c r="J3" s="58"/>
      <c r="K3" s="58"/>
      <c r="L3" s="58"/>
      <c r="M3" s="58"/>
      <c r="N3" s="58"/>
      <c r="O3" s="59"/>
      <c r="P3" s="57"/>
      <c r="Q3" s="259" t="s">
        <v>62</v>
      </c>
      <c r="R3" s="259"/>
      <c r="S3" s="64" t="s">
        <v>63</v>
      </c>
      <c r="T3" s="58"/>
      <c r="U3" s="72">
        <v>699</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41" t="s">
        <v>5</v>
      </c>
      <c r="E7" s="241"/>
      <c r="F7" s="241"/>
      <c r="G7" s="241"/>
      <c r="H7" s="241"/>
      <c r="I7" s="16"/>
      <c r="J7" s="241" t="s">
        <v>9</v>
      </c>
      <c r="K7" s="241"/>
      <c r="L7" s="241"/>
      <c r="M7" s="16"/>
      <c r="N7" s="70"/>
      <c r="O7" s="6"/>
      <c r="P7" s="23"/>
      <c r="Q7" s="241" t="s">
        <v>5</v>
      </c>
      <c r="R7" s="241"/>
      <c r="S7" s="241"/>
      <c r="T7" s="241"/>
      <c r="U7" s="241"/>
      <c r="V7" s="16"/>
      <c r="W7" s="241" t="s">
        <v>9</v>
      </c>
      <c r="X7" s="241"/>
      <c r="Y7" s="241"/>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43">
        <v>0</v>
      </c>
      <c r="E9" s="244"/>
      <c r="F9" s="244"/>
      <c r="G9" s="244"/>
      <c r="H9" s="245"/>
      <c r="I9" s="27"/>
      <c r="J9" s="246" t="s">
        <v>56</v>
      </c>
      <c r="K9" s="247"/>
      <c r="L9" s="248"/>
      <c r="M9" s="27"/>
      <c r="N9" s="50"/>
      <c r="O9" s="21"/>
      <c r="P9" s="28"/>
      <c r="Q9" s="243">
        <v>0</v>
      </c>
      <c r="R9" s="244"/>
      <c r="S9" s="244"/>
      <c r="T9" s="244"/>
      <c r="U9" s="245"/>
      <c r="V9" s="27"/>
      <c r="W9" s="246" t="s">
        <v>56</v>
      </c>
      <c r="X9" s="247"/>
      <c r="Y9" s="248"/>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43">
        <v>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43">
        <v>0</v>
      </c>
      <c r="E14" s="244"/>
      <c r="F14" s="244"/>
      <c r="G14" s="244"/>
      <c r="H14" s="245"/>
      <c r="I14" s="27"/>
      <c r="J14" s="246" t="s">
        <v>55</v>
      </c>
      <c r="K14" s="247"/>
      <c r="L14" s="248"/>
      <c r="M14" s="27"/>
      <c r="N14" s="46"/>
      <c r="O14" s="21"/>
      <c r="P14" s="28"/>
      <c r="Q14" s="243">
        <v>0</v>
      </c>
      <c r="R14" s="244"/>
      <c r="S14" s="244"/>
      <c r="T14" s="244"/>
      <c r="U14" s="245"/>
      <c r="V14" s="27"/>
      <c r="W14" s="246" t="s">
        <v>55</v>
      </c>
      <c r="X14" s="247"/>
      <c r="Y14" s="248"/>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c r="P17" s="28"/>
      <c r="Q17" s="243">
        <v>0</v>
      </c>
      <c r="R17" s="244"/>
      <c r="S17" s="244"/>
      <c r="T17" s="244"/>
      <c r="U17" s="245"/>
      <c r="V17" s="27"/>
      <c r="W17" s="246" t="s">
        <v>55</v>
      </c>
      <c r="X17" s="247"/>
      <c r="Y17" s="248"/>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43">
        <v>0</v>
      </c>
      <c r="E20" s="244"/>
      <c r="F20" s="244"/>
      <c r="G20" s="244"/>
      <c r="H20" s="245"/>
      <c r="I20" s="27"/>
      <c r="J20" s="246" t="s">
        <v>55</v>
      </c>
      <c r="K20" s="247"/>
      <c r="L20" s="248"/>
      <c r="M20" s="27"/>
      <c r="N20" s="46"/>
      <c r="O20" s="21"/>
      <c r="P20" s="28"/>
      <c r="Q20" s="243">
        <v>0</v>
      </c>
      <c r="R20" s="244"/>
      <c r="S20" s="244"/>
      <c r="T20" s="244"/>
      <c r="U20" s="245"/>
      <c r="V20" s="27"/>
      <c r="W20" s="246" t="s">
        <v>55</v>
      </c>
      <c r="X20" s="247"/>
      <c r="Y20" s="248"/>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41" t="s">
        <v>5</v>
      </c>
      <c r="E26" s="241"/>
      <c r="F26" s="241"/>
      <c r="G26" s="69"/>
      <c r="H26" s="69"/>
      <c r="I26" s="69"/>
      <c r="J26" s="241"/>
      <c r="K26" s="241"/>
      <c r="L26" s="241"/>
      <c r="M26" s="10"/>
      <c r="N26" s="70"/>
      <c r="O26" s="6"/>
      <c r="P26" s="24"/>
      <c r="Q26" s="241" t="s">
        <v>5</v>
      </c>
      <c r="R26" s="241"/>
      <c r="S26" s="241"/>
      <c r="T26" s="69"/>
      <c r="U26" s="69"/>
      <c r="V26" s="69"/>
      <c r="W26" s="241"/>
      <c r="X26" s="241"/>
      <c r="Y26" s="241"/>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59</v>
      </c>
      <c r="C28" s="28"/>
      <c r="D28" s="243">
        <v>0</v>
      </c>
      <c r="E28" s="244"/>
      <c r="F28" s="245"/>
      <c r="G28" s="31"/>
      <c r="H28" s="71"/>
      <c r="I28" s="49"/>
      <c r="J28" s="249"/>
      <c r="K28" s="249"/>
      <c r="L28" s="249"/>
      <c r="M28" s="45"/>
      <c r="N28" s="46"/>
      <c r="O28" s="21"/>
      <c r="P28" s="28"/>
      <c r="Q28" s="243">
        <v>0</v>
      </c>
      <c r="R28" s="244"/>
      <c r="S28" s="245"/>
      <c r="T28" s="31"/>
      <c r="U28" s="71"/>
      <c r="V28" s="49"/>
      <c r="W28" s="249"/>
      <c r="X28" s="249"/>
      <c r="Y28" s="249"/>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43">
        <v>0</v>
      </c>
      <c r="E30" s="244"/>
      <c r="F30" s="245"/>
      <c r="G30" s="31"/>
      <c r="H30" s="71"/>
      <c r="I30" s="49"/>
      <c r="J30" s="249"/>
      <c r="K30" s="249"/>
      <c r="L30" s="249"/>
      <c r="M30" s="45"/>
      <c r="N30" s="46"/>
      <c r="O30" s="21"/>
      <c r="P30" s="28"/>
      <c r="Q30" s="243">
        <v>0</v>
      </c>
      <c r="R30" s="244"/>
      <c r="S30" s="245"/>
      <c r="T30" s="31"/>
      <c r="U30" s="71"/>
      <c r="V30" s="49"/>
      <c r="W30" s="249"/>
      <c r="X30" s="249"/>
      <c r="Y30" s="249"/>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43">
        <v>0</v>
      </c>
      <c r="E32" s="244"/>
      <c r="F32" s="245"/>
      <c r="G32" s="31"/>
      <c r="H32" s="71"/>
      <c r="I32" s="49"/>
      <c r="J32" s="249"/>
      <c r="K32" s="249"/>
      <c r="L32" s="249"/>
      <c r="M32" s="45"/>
      <c r="N32" s="46"/>
      <c r="O32" s="21"/>
      <c r="P32" s="28"/>
      <c r="Q32" s="243">
        <v>0</v>
      </c>
      <c r="R32" s="244"/>
      <c r="S32" s="245"/>
      <c r="T32" s="31"/>
      <c r="U32" s="71"/>
      <c r="V32" s="49"/>
      <c r="W32" s="249"/>
      <c r="X32" s="249"/>
      <c r="Y32" s="249"/>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43" t="s">
        <v>101</v>
      </c>
      <c r="E34" s="244"/>
      <c r="F34" s="245"/>
      <c r="G34" s="31"/>
      <c r="H34" s="71"/>
      <c r="I34" s="49"/>
      <c r="J34" s="249"/>
      <c r="K34" s="249"/>
      <c r="L34" s="249"/>
      <c r="M34" s="45"/>
      <c r="N34" s="46"/>
      <c r="O34" s="21"/>
      <c r="P34" s="28"/>
      <c r="Q34" s="243" t="s">
        <v>101</v>
      </c>
      <c r="R34" s="244"/>
      <c r="S34" s="245"/>
      <c r="T34" s="31"/>
      <c r="U34" s="71"/>
      <c r="V34" s="49"/>
      <c r="W34" s="249"/>
      <c r="X34" s="249"/>
      <c r="Y34" s="249"/>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43">
        <v>0</v>
      </c>
      <c r="E36" s="244"/>
      <c r="F36" s="245"/>
      <c r="G36" s="31"/>
      <c r="H36" s="71"/>
      <c r="I36" s="49"/>
      <c r="J36" s="249"/>
      <c r="K36" s="249"/>
      <c r="L36" s="249"/>
      <c r="M36" s="45"/>
      <c r="N36" s="46"/>
      <c r="O36" s="21"/>
      <c r="P36" s="28"/>
      <c r="Q36" s="243">
        <v>0</v>
      </c>
      <c r="R36" s="244"/>
      <c r="S36" s="245"/>
      <c r="T36" s="31"/>
      <c r="U36" s="71"/>
      <c r="V36" s="49"/>
      <c r="W36" s="249"/>
      <c r="X36" s="249"/>
      <c r="Y36" s="249"/>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43">
        <v>0</v>
      </c>
      <c r="E38" s="244"/>
      <c r="F38" s="245"/>
      <c r="G38" s="31"/>
      <c r="H38" s="71"/>
      <c r="I38" s="49"/>
      <c r="J38" s="249"/>
      <c r="K38" s="249"/>
      <c r="L38" s="249"/>
      <c r="M38" s="45"/>
      <c r="N38" s="46"/>
      <c r="O38" s="21"/>
      <c r="P38" s="28"/>
      <c r="Q38" s="243">
        <v>0</v>
      </c>
      <c r="R38" s="244"/>
      <c r="S38" s="245"/>
      <c r="T38" s="31"/>
      <c r="U38" s="71"/>
      <c r="V38" s="49"/>
      <c r="W38" s="249"/>
      <c r="X38" s="249"/>
      <c r="Y38" s="249"/>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41" t="s">
        <v>25</v>
      </c>
      <c r="E44" s="241"/>
      <c r="F44" s="241"/>
      <c r="G44" s="69"/>
      <c r="H44" s="69"/>
      <c r="I44" s="69"/>
      <c r="J44" s="241"/>
      <c r="K44" s="241"/>
      <c r="L44" s="241"/>
      <c r="M44" s="69"/>
      <c r="N44" s="70"/>
      <c r="O44" s="6"/>
      <c r="P44" s="12"/>
      <c r="Q44" s="241" t="s">
        <v>25</v>
      </c>
      <c r="R44" s="241"/>
      <c r="S44" s="241"/>
      <c r="T44" s="69"/>
      <c r="U44" s="69"/>
      <c r="V44" s="69"/>
      <c r="W44" s="241"/>
      <c r="X44" s="241"/>
      <c r="Y44" s="241"/>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51">
        <v>7.5</v>
      </c>
      <c r="E47" s="252"/>
      <c r="F47" s="253"/>
      <c r="G47" s="27"/>
      <c r="H47" s="47"/>
      <c r="I47" s="45"/>
      <c r="J47" s="249"/>
      <c r="K47" s="249"/>
      <c r="L47" s="249"/>
      <c r="M47" s="45"/>
      <c r="N47" s="46"/>
      <c r="O47" s="22"/>
      <c r="P47" s="28"/>
      <c r="Q47" s="251">
        <v>6.9</v>
      </c>
      <c r="R47" s="252"/>
      <c r="S47" s="253"/>
      <c r="T47" s="27"/>
      <c r="U47" s="47"/>
      <c r="V47" s="45"/>
      <c r="W47" s="249"/>
      <c r="X47" s="249"/>
      <c r="Y47" s="249"/>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50" t="s">
        <v>28</v>
      </c>
      <c r="C53" s="12"/>
      <c r="D53" s="241" t="s">
        <v>5</v>
      </c>
      <c r="E53" s="241"/>
      <c r="F53" s="241"/>
      <c r="G53" s="69"/>
      <c r="H53" s="254"/>
      <c r="I53" s="69"/>
      <c r="J53" s="241"/>
      <c r="K53" s="69"/>
      <c r="L53" s="241"/>
      <c r="M53" s="69"/>
      <c r="N53" s="255"/>
      <c r="O53" s="6"/>
      <c r="P53" s="12"/>
      <c r="Q53" s="241" t="s">
        <v>5</v>
      </c>
      <c r="R53" s="241"/>
      <c r="S53" s="241"/>
      <c r="T53" s="69"/>
      <c r="U53" s="254"/>
      <c r="V53" s="69"/>
      <c r="W53" s="241"/>
      <c r="X53" s="69"/>
      <c r="Y53" s="241"/>
      <c r="Z53" s="69"/>
      <c r="AA53" s="255"/>
      <c r="AB53" s="6"/>
    </row>
    <row r="54" spans="1:28" ht="20.100000000000001" customHeight="1" x14ac:dyDescent="0.25">
      <c r="B54" s="250"/>
      <c r="C54" s="23"/>
      <c r="D54" s="11" t="s">
        <v>29</v>
      </c>
      <c r="E54" s="69"/>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1</v>
      </c>
      <c r="E57" s="27"/>
      <c r="F57" s="29">
        <v>10</v>
      </c>
      <c r="G57" s="27"/>
      <c r="H57" s="47"/>
      <c r="I57" s="45"/>
      <c r="J57" s="71"/>
      <c r="K57" s="45"/>
      <c r="L57" s="71"/>
      <c r="M57" s="45"/>
      <c r="N57" s="46"/>
      <c r="O57" s="21"/>
      <c r="P57" s="28"/>
      <c r="Q57" s="30">
        <v>1</v>
      </c>
      <c r="R57" s="27"/>
      <c r="S57" s="29">
        <v>10</v>
      </c>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1</v>
      </c>
      <c r="E59" s="27"/>
      <c r="F59" s="29">
        <v>10</v>
      </c>
      <c r="G59" s="27"/>
      <c r="H59" s="47"/>
      <c r="I59" s="45"/>
      <c r="J59" s="71"/>
      <c r="K59" s="45"/>
      <c r="L59" s="71"/>
      <c r="M59" s="45"/>
      <c r="N59" s="46"/>
      <c r="O59" s="21"/>
      <c r="P59" s="28"/>
      <c r="Q59" s="30">
        <v>1</v>
      </c>
      <c r="R59" s="27"/>
      <c r="S59" s="29">
        <v>10</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c r="P61" s="28"/>
      <c r="Q61" s="30">
        <v>0</v>
      </c>
      <c r="R61" s="27"/>
      <c r="S61" s="29">
        <v>0</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71"/>
      <c r="K63" s="45"/>
      <c r="L63" s="71"/>
      <c r="M63" s="45"/>
      <c r="N63" s="46"/>
      <c r="O63" s="21"/>
      <c r="P63" s="28"/>
      <c r="Q63" s="30">
        <v>0</v>
      </c>
      <c r="R63" s="27"/>
      <c r="S63" s="29">
        <v>0</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row>
    <row r="67" spans="2:28" ht="20.100000000000001" customHeight="1" x14ac:dyDescent="0.25">
      <c r="B67" s="52"/>
      <c r="C67" s="19"/>
      <c r="D67" s="14"/>
      <c r="E67" s="14"/>
      <c r="F67" s="14"/>
      <c r="G67" s="14"/>
      <c r="H67" s="14"/>
      <c r="I67" s="14"/>
      <c r="J67" s="14"/>
      <c r="K67" s="14"/>
      <c r="L67" s="14"/>
      <c r="M67" s="14"/>
      <c r="N67" s="14"/>
      <c r="O67" s="19"/>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3">
    <mergeCell ref="Q44:S44"/>
    <mergeCell ref="W44:Y44"/>
    <mergeCell ref="Q47:S47"/>
    <mergeCell ref="W47:Y47"/>
    <mergeCell ref="Q34:S34"/>
    <mergeCell ref="W34:Y34"/>
    <mergeCell ref="Q36:S36"/>
    <mergeCell ref="W36:Y36"/>
    <mergeCell ref="Q38:S38"/>
    <mergeCell ref="W38:Y38"/>
    <mergeCell ref="Q28:S28"/>
    <mergeCell ref="W28:Y28"/>
    <mergeCell ref="Q30:S30"/>
    <mergeCell ref="W30:Y30"/>
    <mergeCell ref="Q32:S32"/>
    <mergeCell ref="W32:Y32"/>
    <mergeCell ref="Q17:U17"/>
    <mergeCell ref="W17:Y17"/>
    <mergeCell ref="Q20:U20"/>
    <mergeCell ref="W20:Y20"/>
    <mergeCell ref="Q26:S26"/>
    <mergeCell ref="W26:Y26"/>
    <mergeCell ref="Q53:S53"/>
    <mergeCell ref="U53:U54"/>
    <mergeCell ref="W53:W54"/>
    <mergeCell ref="Y53:Y54"/>
    <mergeCell ref="AA53:AA54"/>
    <mergeCell ref="W7:Y7"/>
    <mergeCell ref="Q11:U11"/>
    <mergeCell ref="W11:Y11"/>
    <mergeCell ref="Q14:U14"/>
    <mergeCell ref="W14:Y14"/>
    <mergeCell ref="W9:Y9"/>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D11:H11"/>
    <mergeCell ref="J11:L11"/>
    <mergeCell ref="D9:H9"/>
    <mergeCell ref="J9:L9"/>
    <mergeCell ref="Q9:U9"/>
    <mergeCell ref="B1:O1"/>
    <mergeCell ref="D7:H7"/>
    <mergeCell ref="J7:L7"/>
    <mergeCell ref="Q7:U7"/>
    <mergeCell ref="Q3:R3"/>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opLeftCell="A10" zoomScaleNormal="100" workbookViewId="0">
      <selection activeCell="T19" sqref="T19"/>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15" ht="44.25" customHeight="1" x14ac:dyDescent="0.25">
      <c r="B1" s="242" t="s">
        <v>44</v>
      </c>
      <c r="C1" s="242"/>
      <c r="D1" s="242"/>
      <c r="E1" s="242"/>
      <c r="F1" s="242"/>
      <c r="G1" s="242"/>
      <c r="H1" s="242"/>
      <c r="I1" s="242"/>
      <c r="J1" s="242"/>
      <c r="K1" s="242"/>
      <c r="L1" s="242"/>
      <c r="M1" s="242"/>
      <c r="N1" s="242"/>
      <c r="O1" s="242"/>
    </row>
    <row r="2" spans="1:15" ht="20.100000000000001" customHeight="1" thickBot="1" x14ac:dyDescent="0.3"/>
    <row r="3" spans="1:15" s="13" customFormat="1" ht="18.75" customHeight="1" thickBot="1" x14ac:dyDescent="0.3">
      <c r="C3" s="57"/>
      <c r="D3" s="257" t="s">
        <v>66</v>
      </c>
      <c r="E3" s="257"/>
      <c r="F3" s="257"/>
      <c r="G3" s="257"/>
      <c r="H3" s="257"/>
      <c r="I3" s="257"/>
      <c r="J3" s="257"/>
      <c r="K3" s="257"/>
      <c r="L3" s="257"/>
      <c r="M3" s="257"/>
      <c r="N3" s="257"/>
      <c r="O3" s="59"/>
    </row>
    <row r="4" spans="1:15" s="13" customFormat="1" ht="20.100000000000001" customHeight="1" thickBot="1" x14ac:dyDescent="0.3">
      <c r="C4" s="60"/>
      <c r="D4" s="63"/>
      <c r="E4" s="63"/>
      <c r="F4" s="65"/>
      <c r="G4" s="63"/>
      <c r="H4" s="66"/>
      <c r="I4" s="61"/>
      <c r="J4" s="61"/>
      <c r="K4" s="61"/>
      <c r="L4" s="61"/>
      <c r="M4" s="61"/>
      <c r="N4" s="61"/>
      <c r="O4" s="62"/>
    </row>
    <row r="5" spans="1:15" ht="39.75" customHeight="1" thickBot="1" x14ac:dyDescent="0.3">
      <c r="C5" s="54"/>
      <c r="D5" s="58"/>
      <c r="E5" s="61"/>
      <c r="F5" s="65"/>
      <c r="G5" s="61"/>
      <c r="H5" s="67"/>
      <c r="I5" s="61"/>
      <c r="J5" s="61"/>
      <c r="K5" s="61"/>
      <c r="L5" s="61"/>
      <c r="M5" s="61"/>
      <c r="N5" s="61"/>
      <c r="O5" s="55"/>
    </row>
    <row r="6" spans="1:15" ht="5.0999999999999996" customHeight="1" x14ac:dyDescent="0.25">
      <c r="B6" s="15"/>
      <c r="C6" s="20"/>
      <c r="D6" s="14"/>
      <c r="E6" s="14"/>
      <c r="F6" s="14"/>
      <c r="G6" s="14"/>
      <c r="H6" s="14"/>
      <c r="I6" s="14"/>
      <c r="J6" s="14"/>
      <c r="K6" s="14"/>
      <c r="L6" s="14"/>
      <c r="M6" s="14"/>
      <c r="N6" s="14"/>
      <c r="O6" s="21"/>
    </row>
    <row r="7" spans="1:15" ht="39.950000000000003" customHeight="1" x14ac:dyDescent="0.25">
      <c r="B7" s="33" t="s">
        <v>10</v>
      </c>
      <c r="C7" s="23"/>
      <c r="D7" s="241" t="s">
        <v>5</v>
      </c>
      <c r="E7" s="241"/>
      <c r="F7" s="241"/>
      <c r="G7" s="241"/>
      <c r="H7" s="241"/>
      <c r="I7" s="16"/>
      <c r="J7" s="241" t="s">
        <v>9</v>
      </c>
      <c r="K7" s="241"/>
      <c r="L7" s="241"/>
      <c r="M7" s="16"/>
      <c r="N7" s="70"/>
      <c r="O7" s="6"/>
    </row>
    <row r="8" spans="1:15" ht="5.0999999999999996" customHeight="1" x14ac:dyDescent="0.25">
      <c r="B8" s="34"/>
      <c r="C8" s="20"/>
      <c r="D8" s="14"/>
      <c r="E8" s="14"/>
      <c r="F8" s="14"/>
      <c r="G8" s="14"/>
      <c r="H8" s="14"/>
      <c r="I8" s="14"/>
      <c r="J8" s="14"/>
      <c r="K8" s="14"/>
      <c r="L8" s="14"/>
      <c r="M8" s="14"/>
      <c r="N8" s="14"/>
      <c r="O8" s="21"/>
    </row>
    <row r="9" spans="1:15" ht="20.100000000000001" customHeight="1" x14ac:dyDescent="0.25">
      <c r="B9" s="41" t="s">
        <v>11</v>
      </c>
      <c r="C9" s="28"/>
      <c r="D9" s="243">
        <v>0</v>
      </c>
      <c r="E9" s="244"/>
      <c r="F9" s="244"/>
      <c r="G9" s="244"/>
      <c r="H9" s="245"/>
      <c r="I9" s="27"/>
      <c r="J9" s="246" t="s">
        <v>56</v>
      </c>
      <c r="K9" s="247"/>
      <c r="L9" s="248"/>
      <c r="M9" s="27"/>
      <c r="N9" s="50"/>
      <c r="O9" s="21"/>
    </row>
    <row r="10" spans="1:15" ht="5.0999999999999996" customHeight="1" x14ac:dyDescent="0.25">
      <c r="B10" s="35"/>
      <c r="C10" s="28"/>
      <c r="D10" s="27"/>
      <c r="E10" s="27"/>
      <c r="F10" s="27"/>
      <c r="G10" s="27"/>
      <c r="H10" s="27"/>
      <c r="I10" s="27"/>
      <c r="J10" s="27"/>
      <c r="K10" s="27"/>
      <c r="L10" s="27"/>
      <c r="M10" s="27"/>
      <c r="N10" s="45"/>
      <c r="O10" s="21"/>
    </row>
    <row r="11" spans="1:15" ht="20.100000000000001" customHeight="1" x14ac:dyDescent="0.25">
      <c r="B11" s="41" t="s">
        <v>12</v>
      </c>
      <c r="C11" s="28"/>
      <c r="D11" s="243">
        <v>0</v>
      </c>
      <c r="E11" s="244"/>
      <c r="F11" s="244"/>
      <c r="G11" s="244"/>
      <c r="H11" s="245"/>
      <c r="I11" s="27"/>
      <c r="J11" s="246" t="s">
        <v>55</v>
      </c>
      <c r="K11" s="247"/>
      <c r="L11" s="248"/>
      <c r="M11" s="27"/>
      <c r="N11" s="50"/>
      <c r="O11" s="21"/>
    </row>
    <row r="12" spans="1:15" ht="5.0999999999999996" customHeight="1" x14ac:dyDescent="0.25">
      <c r="B12" s="36"/>
      <c r="C12" s="28"/>
      <c r="D12" s="27"/>
      <c r="E12" s="27"/>
      <c r="F12" s="27"/>
      <c r="G12" s="27"/>
      <c r="H12" s="27"/>
      <c r="I12" s="27"/>
      <c r="J12" s="27"/>
      <c r="K12" s="27"/>
      <c r="L12" s="27"/>
      <c r="M12" s="27"/>
      <c r="N12" s="45"/>
      <c r="O12" s="21"/>
    </row>
    <row r="13" spans="1:15" ht="20.100000000000001" customHeight="1" x14ac:dyDescent="0.25">
      <c r="A13" s="17" t="b">
        <v>1</v>
      </c>
      <c r="B13" s="42"/>
      <c r="C13" s="28"/>
      <c r="D13" s="27"/>
      <c r="E13" s="27"/>
      <c r="F13" s="27"/>
      <c r="G13" s="27"/>
      <c r="H13" s="27"/>
      <c r="I13" s="27"/>
      <c r="J13" s="27"/>
      <c r="K13" s="27"/>
      <c r="L13" s="27"/>
      <c r="M13" s="27"/>
      <c r="N13" s="45"/>
      <c r="O13" s="21"/>
    </row>
    <row r="14" spans="1:15" ht="20.100000000000001" customHeight="1" x14ac:dyDescent="0.25">
      <c r="B14" s="41" t="str">
        <f>IF(A13=FALSE,"","Gebühr für die Kreditkarte")</f>
        <v>Gebühr für die Kreditkarte</v>
      </c>
      <c r="C14" s="28"/>
      <c r="D14" s="243">
        <v>0</v>
      </c>
      <c r="E14" s="244"/>
      <c r="F14" s="244"/>
      <c r="G14" s="244"/>
      <c r="H14" s="245"/>
      <c r="I14" s="27"/>
      <c r="J14" s="246" t="s">
        <v>55</v>
      </c>
      <c r="K14" s="247"/>
      <c r="L14" s="248"/>
      <c r="M14" s="27"/>
      <c r="N14" s="46"/>
      <c r="O14" s="21"/>
    </row>
    <row r="15" spans="1:15" ht="5.0999999999999996" customHeight="1" x14ac:dyDescent="0.25">
      <c r="B15" s="36"/>
      <c r="C15" s="28"/>
      <c r="D15" s="27"/>
      <c r="E15" s="27"/>
      <c r="F15" s="27"/>
      <c r="G15" s="27"/>
      <c r="H15" s="27"/>
      <c r="I15" s="27"/>
      <c r="J15" s="27"/>
      <c r="K15" s="27"/>
      <c r="L15" s="27"/>
      <c r="M15" s="27"/>
      <c r="N15" s="45"/>
      <c r="O15" s="21"/>
    </row>
    <row r="16" spans="1:15" ht="20.100000000000001" customHeight="1" x14ac:dyDescent="0.25">
      <c r="A16" s="17" t="b">
        <v>1</v>
      </c>
      <c r="B16" s="43"/>
      <c r="C16" s="28"/>
      <c r="D16" s="27"/>
      <c r="E16" s="27"/>
      <c r="F16" s="27"/>
      <c r="G16" s="27"/>
      <c r="H16" s="27"/>
      <c r="I16" s="27"/>
      <c r="J16" s="27"/>
      <c r="K16" s="27"/>
      <c r="L16" s="27"/>
      <c r="M16" s="27"/>
      <c r="N16" s="45"/>
      <c r="O16" s="21"/>
    </row>
    <row r="17" spans="1:15"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row>
    <row r="18" spans="1:15" ht="5.0999999999999996" customHeight="1" x14ac:dyDescent="0.25">
      <c r="B18" s="36"/>
      <c r="C18" s="28"/>
      <c r="D18" s="27"/>
      <c r="E18" s="27"/>
      <c r="F18" s="27"/>
      <c r="G18" s="27"/>
      <c r="H18" s="27"/>
      <c r="I18" s="27"/>
      <c r="J18" s="27"/>
      <c r="K18" s="27"/>
      <c r="L18" s="27"/>
      <c r="M18" s="27"/>
      <c r="N18" s="45"/>
      <c r="O18" s="21"/>
    </row>
    <row r="19" spans="1:15" ht="20.100000000000001" customHeight="1" x14ac:dyDescent="0.25">
      <c r="A19" s="17" t="b">
        <v>1</v>
      </c>
      <c r="B19" s="43"/>
      <c r="C19" s="28"/>
      <c r="D19" s="27"/>
      <c r="E19" s="27"/>
      <c r="F19" s="27"/>
      <c r="G19" s="27"/>
      <c r="H19" s="27"/>
      <c r="I19" s="27"/>
      <c r="J19" s="27"/>
      <c r="K19" s="27"/>
      <c r="L19" s="27"/>
      <c r="M19" s="27"/>
      <c r="N19" s="45"/>
      <c r="O19" s="21"/>
    </row>
    <row r="20" spans="1:15" ht="20.100000000000001" customHeight="1" x14ac:dyDescent="0.25">
      <c r="B20" s="41" t="str">
        <f>IF(A19=FALSE,"",IF(A16=FALSE,"",IF(A13=FALSE,"","Gebühr für die Partner-Kreditkarte")))</f>
        <v>Gebühr für die Partner-Kreditkarte</v>
      </c>
      <c r="C20" s="28"/>
      <c r="D20" s="243">
        <v>0</v>
      </c>
      <c r="E20" s="244"/>
      <c r="F20" s="244"/>
      <c r="G20" s="244"/>
      <c r="H20" s="245"/>
      <c r="I20" s="27"/>
      <c r="J20" s="246" t="s">
        <v>55</v>
      </c>
      <c r="K20" s="247"/>
      <c r="L20" s="248"/>
      <c r="M20" s="27"/>
      <c r="N20" s="46"/>
      <c r="O20" s="21"/>
    </row>
    <row r="21" spans="1:15" ht="5.0999999999999996" customHeight="1" x14ac:dyDescent="0.25">
      <c r="B21" s="34"/>
      <c r="C21" s="20"/>
      <c r="D21" s="14"/>
      <c r="E21" s="14"/>
      <c r="F21" s="14"/>
      <c r="G21" s="14"/>
      <c r="H21" s="14"/>
      <c r="I21" s="14"/>
      <c r="J21" s="14"/>
      <c r="K21" s="14"/>
      <c r="L21" s="14"/>
      <c r="M21" s="14"/>
      <c r="N21" s="14"/>
      <c r="O21" s="21"/>
    </row>
    <row r="22" spans="1:15" ht="20.100000000000001" customHeight="1" x14ac:dyDescent="0.25">
      <c r="B22" s="37" t="s">
        <v>15</v>
      </c>
      <c r="C22" s="5"/>
      <c r="D22" s="3"/>
      <c r="E22" s="3"/>
      <c r="F22" s="3"/>
      <c r="G22" s="3"/>
      <c r="H22" s="3"/>
      <c r="I22" s="3"/>
      <c r="J22" s="3"/>
      <c r="K22" s="3"/>
      <c r="L22" s="3"/>
      <c r="M22" s="3"/>
      <c r="N22" s="4"/>
      <c r="O22" s="7"/>
    </row>
    <row r="23" spans="1:15" ht="5.0999999999999996" customHeight="1" x14ac:dyDescent="0.25">
      <c r="B23" s="15"/>
      <c r="C23" s="20"/>
      <c r="D23" s="14"/>
      <c r="E23" s="14"/>
      <c r="F23" s="14"/>
      <c r="G23" s="14"/>
      <c r="H23" s="14"/>
      <c r="I23" s="14"/>
      <c r="J23" s="14"/>
      <c r="K23" s="14"/>
      <c r="L23" s="14"/>
      <c r="M23" s="14"/>
      <c r="N23" s="14"/>
      <c r="O23" s="21"/>
    </row>
    <row r="24" spans="1:15" ht="20.100000000000001" customHeight="1" x14ac:dyDescent="0.25">
      <c r="C24" s="20"/>
      <c r="D24" s="14"/>
      <c r="E24" s="14"/>
      <c r="F24" s="14"/>
      <c r="G24" s="14"/>
      <c r="H24" s="14"/>
      <c r="I24" s="14"/>
      <c r="J24" s="14"/>
      <c r="K24" s="14"/>
      <c r="L24" s="14"/>
      <c r="M24" s="14"/>
      <c r="N24" s="14"/>
      <c r="O24" s="21"/>
    </row>
    <row r="25" spans="1:15" ht="5.0999999999999996" customHeight="1" x14ac:dyDescent="0.25">
      <c r="B25" s="15"/>
      <c r="C25" s="20"/>
      <c r="D25" s="14"/>
      <c r="E25" s="14"/>
      <c r="F25" s="14"/>
      <c r="G25" s="14"/>
      <c r="H25" s="14"/>
      <c r="I25" s="14"/>
      <c r="J25" s="14"/>
      <c r="K25" s="14"/>
      <c r="L25" s="14"/>
      <c r="M25" s="14"/>
      <c r="N25" s="14"/>
      <c r="O25" s="21"/>
    </row>
    <row r="26" spans="1:15" ht="39.950000000000003" customHeight="1" x14ac:dyDescent="0.25">
      <c r="B26" s="40" t="s">
        <v>23</v>
      </c>
      <c r="C26" s="24"/>
      <c r="D26" s="241" t="s">
        <v>5</v>
      </c>
      <c r="E26" s="241"/>
      <c r="F26" s="241"/>
      <c r="G26" s="69"/>
      <c r="H26" s="69"/>
      <c r="I26" s="69"/>
      <c r="J26" s="241"/>
      <c r="K26" s="241"/>
      <c r="L26" s="241"/>
      <c r="M26" s="10"/>
      <c r="N26" s="70"/>
      <c r="O26" s="6"/>
    </row>
    <row r="27" spans="1:15" ht="5.0999999999999996" customHeight="1" x14ac:dyDescent="0.25">
      <c r="B27" s="34"/>
      <c r="C27" s="20"/>
      <c r="D27" s="14"/>
      <c r="E27" s="14"/>
      <c r="G27" s="14"/>
      <c r="H27" s="14"/>
      <c r="I27" s="14"/>
      <c r="J27" s="14"/>
      <c r="K27" s="14"/>
      <c r="L27" s="14"/>
      <c r="M27" s="14"/>
      <c r="N27" s="14"/>
      <c r="O27" s="21"/>
    </row>
    <row r="28" spans="1:15" ht="20.100000000000001" customHeight="1" x14ac:dyDescent="0.25">
      <c r="B28" s="41" t="s">
        <v>59</v>
      </c>
      <c r="C28" s="28"/>
      <c r="D28" s="243">
        <v>0</v>
      </c>
      <c r="E28" s="244"/>
      <c r="F28" s="245"/>
      <c r="G28" s="31"/>
      <c r="H28" s="71"/>
      <c r="I28" s="49"/>
      <c r="J28" s="249"/>
      <c r="K28" s="249"/>
      <c r="L28" s="249"/>
      <c r="M28" s="45"/>
      <c r="N28" s="46"/>
      <c r="O28" s="21"/>
    </row>
    <row r="29" spans="1:15" ht="5.0999999999999996" customHeight="1" x14ac:dyDescent="0.25">
      <c r="B29" s="35"/>
      <c r="C29" s="28"/>
      <c r="D29" s="31"/>
      <c r="E29" s="31"/>
      <c r="G29" s="31"/>
      <c r="H29" s="49"/>
      <c r="I29" s="49"/>
      <c r="J29" s="49"/>
      <c r="K29" s="49"/>
      <c r="L29" s="49"/>
      <c r="M29" s="45"/>
      <c r="N29" s="45"/>
      <c r="O29" s="21"/>
    </row>
    <row r="30" spans="1:15" ht="20.100000000000001" customHeight="1" x14ac:dyDescent="0.25">
      <c r="B30" s="41" t="s">
        <v>17</v>
      </c>
      <c r="C30" s="28"/>
      <c r="D30" s="243">
        <v>0</v>
      </c>
      <c r="E30" s="244"/>
      <c r="F30" s="245"/>
      <c r="G30" s="31"/>
      <c r="H30" s="71"/>
      <c r="I30" s="49"/>
      <c r="J30" s="249"/>
      <c r="K30" s="249"/>
      <c r="L30" s="249"/>
      <c r="M30" s="45"/>
      <c r="N30" s="46"/>
      <c r="O30" s="21"/>
    </row>
    <row r="31" spans="1:15" ht="5.0999999999999996" customHeight="1" x14ac:dyDescent="0.25">
      <c r="B31" s="35"/>
      <c r="C31" s="28"/>
      <c r="D31" s="31"/>
      <c r="E31" s="31"/>
      <c r="G31" s="31"/>
      <c r="H31" s="49"/>
      <c r="I31" s="49"/>
      <c r="J31" s="49"/>
      <c r="K31" s="49"/>
      <c r="L31" s="49"/>
      <c r="M31" s="45"/>
      <c r="N31" s="45"/>
      <c r="O31" s="21"/>
    </row>
    <row r="32" spans="1:15" ht="20.100000000000001" customHeight="1" x14ac:dyDescent="0.25">
      <c r="B32" s="41" t="s">
        <v>18</v>
      </c>
      <c r="C32" s="28"/>
      <c r="D32" s="243">
        <v>0</v>
      </c>
      <c r="E32" s="244"/>
      <c r="F32" s="245"/>
      <c r="G32" s="31"/>
      <c r="H32" s="71"/>
      <c r="I32" s="49"/>
      <c r="J32" s="249"/>
      <c r="K32" s="249"/>
      <c r="L32" s="249"/>
      <c r="M32" s="45"/>
      <c r="N32" s="46"/>
      <c r="O32" s="21"/>
    </row>
    <row r="33" spans="1:15" ht="5.0999999999999996" customHeight="1" x14ac:dyDescent="0.25">
      <c r="B33" s="35"/>
      <c r="C33" s="28"/>
      <c r="D33" s="31"/>
      <c r="E33" s="31"/>
      <c r="G33" s="31"/>
      <c r="H33" s="49"/>
      <c r="I33" s="49"/>
      <c r="J33" s="49"/>
      <c r="K33" s="49"/>
      <c r="L33" s="49"/>
      <c r="M33" s="45"/>
      <c r="N33" s="45"/>
      <c r="O33" s="21"/>
    </row>
    <row r="34" spans="1:15" ht="20.100000000000001" customHeight="1" x14ac:dyDescent="0.25">
      <c r="B34" s="41" t="s">
        <v>19</v>
      </c>
      <c r="C34" s="28"/>
      <c r="D34" s="243">
        <v>0</v>
      </c>
      <c r="E34" s="244"/>
      <c r="F34" s="245"/>
      <c r="G34" s="31"/>
      <c r="H34" s="71"/>
      <c r="I34" s="49"/>
      <c r="J34" s="249"/>
      <c r="K34" s="249"/>
      <c r="L34" s="249"/>
      <c r="M34" s="45"/>
      <c r="N34" s="46"/>
      <c r="O34" s="21"/>
    </row>
    <row r="35" spans="1:15" ht="5.0999999999999996" customHeight="1" x14ac:dyDescent="0.25">
      <c r="B35" s="35"/>
      <c r="C35" s="28"/>
      <c r="D35" s="31"/>
      <c r="E35" s="31"/>
      <c r="G35" s="31"/>
      <c r="H35" s="49"/>
      <c r="I35" s="49"/>
      <c r="J35" s="49"/>
      <c r="K35" s="49"/>
      <c r="L35" s="49"/>
      <c r="M35" s="45"/>
      <c r="N35" s="45"/>
      <c r="O35" s="21"/>
    </row>
    <row r="36" spans="1:15" ht="20.100000000000001" customHeight="1" x14ac:dyDescent="0.25">
      <c r="B36" s="41" t="s">
        <v>20</v>
      </c>
      <c r="C36" s="28"/>
      <c r="D36" s="243">
        <v>0</v>
      </c>
      <c r="E36" s="244"/>
      <c r="F36" s="245"/>
      <c r="G36" s="31"/>
      <c r="H36" s="71"/>
      <c r="I36" s="49"/>
      <c r="J36" s="249"/>
      <c r="K36" s="249"/>
      <c r="L36" s="249"/>
      <c r="M36" s="45"/>
      <c r="N36" s="46"/>
      <c r="O36" s="21"/>
    </row>
    <row r="37" spans="1:15" ht="5.0999999999999996" customHeight="1" x14ac:dyDescent="0.25">
      <c r="B37" s="35"/>
      <c r="C37" s="28"/>
      <c r="D37" s="31"/>
      <c r="E37" s="31"/>
      <c r="G37" s="31"/>
      <c r="H37" s="49"/>
      <c r="I37" s="49"/>
      <c r="J37" s="49"/>
      <c r="K37" s="49"/>
      <c r="L37" s="49"/>
      <c r="M37" s="45"/>
      <c r="N37" s="45"/>
      <c r="O37" s="21"/>
    </row>
    <row r="38" spans="1:15" ht="20.100000000000001" customHeight="1" x14ac:dyDescent="0.25">
      <c r="B38" s="41" t="s">
        <v>21</v>
      </c>
      <c r="C38" s="28"/>
      <c r="D38" s="243">
        <v>0</v>
      </c>
      <c r="E38" s="244"/>
      <c r="F38" s="245"/>
      <c r="G38" s="31"/>
      <c r="H38" s="71"/>
      <c r="I38" s="49"/>
      <c r="J38" s="249"/>
      <c r="K38" s="249"/>
      <c r="L38" s="249"/>
      <c r="M38" s="45"/>
      <c r="N38" s="46"/>
      <c r="O38" s="21"/>
    </row>
    <row r="39" spans="1:15" ht="5.0999999999999996" customHeight="1" x14ac:dyDescent="0.25">
      <c r="B39" s="38"/>
      <c r="C39" s="20"/>
      <c r="D39" s="14"/>
      <c r="E39" s="14"/>
      <c r="F39" s="14"/>
      <c r="G39" s="14"/>
      <c r="H39" s="14"/>
      <c r="I39" s="14"/>
      <c r="J39" s="14"/>
      <c r="K39" s="14"/>
      <c r="L39" s="14"/>
      <c r="M39" s="14"/>
      <c r="N39" s="14"/>
      <c r="O39" s="21"/>
    </row>
    <row r="40" spans="1:15" ht="20.100000000000001" customHeight="1" x14ac:dyDescent="0.25">
      <c r="B40" s="37" t="s">
        <v>22</v>
      </c>
      <c r="C40" s="5"/>
      <c r="D40" s="3"/>
      <c r="E40" s="3"/>
      <c r="F40" s="3"/>
      <c r="G40" s="3"/>
      <c r="H40" s="3"/>
      <c r="I40" s="3"/>
      <c r="J40" s="3"/>
      <c r="K40" s="3"/>
      <c r="L40" s="3"/>
      <c r="M40" s="3"/>
      <c r="N40" s="4"/>
      <c r="O40" s="7"/>
    </row>
    <row r="41" spans="1:15" ht="5.0999999999999996" customHeight="1" x14ac:dyDescent="0.25">
      <c r="B41" s="39"/>
      <c r="C41" s="20"/>
      <c r="D41" s="14"/>
      <c r="E41" s="14"/>
      <c r="F41" s="14"/>
      <c r="G41" s="14"/>
      <c r="H41" s="14"/>
      <c r="I41" s="14"/>
      <c r="J41" s="14"/>
      <c r="K41" s="14"/>
      <c r="L41" s="14"/>
      <c r="M41" s="14"/>
      <c r="N41" s="14"/>
      <c r="O41" s="21"/>
    </row>
    <row r="42" spans="1:15" ht="20.100000000000001" customHeight="1" x14ac:dyDescent="0.25">
      <c r="B42" s="2"/>
      <c r="C42" s="20"/>
      <c r="D42" s="14"/>
      <c r="E42" s="14"/>
      <c r="F42" s="14"/>
      <c r="G42" s="14"/>
      <c r="H42" s="14"/>
      <c r="I42" s="14"/>
      <c r="J42" s="14"/>
      <c r="K42" s="14"/>
      <c r="L42" s="14"/>
      <c r="M42" s="14"/>
      <c r="N42" s="14"/>
      <c r="O42" s="21"/>
    </row>
    <row r="43" spans="1:15" ht="5.0999999999999996" customHeight="1" x14ac:dyDescent="0.25">
      <c r="B43" s="32"/>
      <c r="C43" s="20"/>
      <c r="D43" s="14"/>
      <c r="E43" s="14"/>
      <c r="F43" s="14"/>
      <c r="G43" s="14"/>
      <c r="H43" s="14"/>
      <c r="I43" s="14"/>
      <c r="J43" s="14"/>
      <c r="K43" s="14"/>
      <c r="L43" s="14"/>
      <c r="M43" s="14"/>
      <c r="N43" s="14"/>
      <c r="O43" s="21"/>
    </row>
    <row r="44" spans="1:15" ht="39.950000000000003" customHeight="1" x14ac:dyDescent="0.25">
      <c r="B44" s="40" t="s">
        <v>24</v>
      </c>
      <c r="C44" s="12"/>
      <c r="D44" s="241" t="s">
        <v>25</v>
      </c>
      <c r="E44" s="241"/>
      <c r="F44" s="241"/>
      <c r="G44" s="69"/>
      <c r="H44" s="69"/>
      <c r="I44" s="69"/>
      <c r="J44" s="241"/>
      <c r="K44" s="241"/>
      <c r="L44" s="241"/>
      <c r="M44" s="69"/>
      <c r="N44" s="70"/>
      <c r="O44" s="6"/>
    </row>
    <row r="45" spans="1:15" ht="5.0999999999999996" customHeight="1" x14ac:dyDescent="0.25">
      <c r="B45" s="36"/>
      <c r="C45" s="20"/>
      <c r="D45" s="14"/>
      <c r="E45" s="14"/>
      <c r="G45" s="14"/>
      <c r="H45" s="14"/>
      <c r="I45" s="14"/>
      <c r="J45" s="14"/>
      <c r="K45" s="14"/>
      <c r="L45" s="14"/>
      <c r="M45" s="14"/>
      <c r="N45" s="14"/>
      <c r="O45" s="21"/>
    </row>
    <row r="46" spans="1:15" ht="20.100000000000001" customHeight="1" x14ac:dyDescent="0.25">
      <c r="A46" s="17" t="b">
        <v>1</v>
      </c>
      <c r="B46" s="43"/>
      <c r="C46" s="20"/>
      <c r="D46" s="14"/>
      <c r="E46" s="14"/>
      <c r="G46" s="14"/>
      <c r="H46" s="14"/>
      <c r="I46" s="14"/>
      <c r="J46" s="14"/>
      <c r="K46" s="14"/>
      <c r="L46" s="14"/>
      <c r="M46" s="14"/>
      <c r="N46" s="14"/>
      <c r="O46" s="21"/>
    </row>
    <row r="47" spans="1:15" ht="20.100000000000001" customHeight="1" x14ac:dyDescent="0.25">
      <c r="B47" s="41" t="str">
        <f>IF(A46=FALSE,"","Zinsen für die Nutzung eines Dispokredites")</f>
        <v>Zinsen für die Nutzung eines Dispokredites</v>
      </c>
      <c r="C47" s="28"/>
      <c r="D47" s="251">
        <v>6.99</v>
      </c>
      <c r="E47" s="252"/>
      <c r="F47" s="253"/>
      <c r="G47" s="27"/>
      <c r="H47" s="47"/>
      <c r="I47" s="45"/>
      <c r="J47" s="249"/>
      <c r="K47" s="249"/>
      <c r="L47" s="249"/>
      <c r="M47" s="45"/>
      <c r="N47" s="46"/>
      <c r="O47" s="22"/>
    </row>
    <row r="48" spans="1:15" ht="5.0999999999999996" customHeight="1" x14ac:dyDescent="0.25">
      <c r="B48" s="36"/>
      <c r="C48" s="20"/>
      <c r="D48" s="14"/>
      <c r="E48" s="14"/>
      <c r="F48" s="14"/>
      <c r="G48" s="14"/>
      <c r="H48" s="14"/>
      <c r="I48" s="14"/>
      <c r="J48" s="14"/>
      <c r="K48" s="14"/>
      <c r="L48" s="14"/>
      <c r="M48" s="14"/>
      <c r="N48" s="14"/>
      <c r="O48" s="21"/>
    </row>
    <row r="49" spans="1:15" ht="20.100000000000001" customHeight="1" x14ac:dyDescent="0.25">
      <c r="B49" s="37" t="s">
        <v>27</v>
      </c>
      <c r="C49" s="5"/>
      <c r="D49" s="3"/>
      <c r="E49" s="3"/>
      <c r="F49" s="3"/>
      <c r="G49" s="3"/>
      <c r="H49" s="3"/>
      <c r="I49" s="3"/>
      <c r="J49" s="3"/>
      <c r="K49" s="3"/>
      <c r="L49" s="3"/>
      <c r="M49" s="3"/>
      <c r="N49" s="4"/>
      <c r="O49" s="7"/>
    </row>
    <row r="50" spans="1:15" ht="5.0999999999999996" customHeight="1" x14ac:dyDescent="0.25">
      <c r="B50" s="32"/>
      <c r="C50" s="20"/>
      <c r="D50" s="14"/>
      <c r="E50" s="14"/>
      <c r="F50" s="14"/>
      <c r="G50" s="14"/>
      <c r="H50" s="14"/>
      <c r="I50" s="14"/>
      <c r="J50" s="14"/>
      <c r="K50" s="14"/>
      <c r="L50" s="14"/>
      <c r="M50" s="14"/>
      <c r="N50" s="14"/>
      <c r="O50" s="21"/>
    </row>
    <row r="51" spans="1:15" ht="20.100000000000001" customHeight="1" x14ac:dyDescent="0.25">
      <c r="B51" s="2"/>
      <c r="C51" s="20"/>
      <c r="D51" s="14"/>
      <c r="E51" s="14"/>
      <c r="F51" s="14"/>
      <c r="G51" s="14"/>
      <c r="H51" s="14"/>
      <c r="I51" s="14"/>
      <c r="J51" s="14"/>
      <c r="K51" s="14"/>
      <c r="L51" s="14"/>
      <c r="M51" s="14"/>
      <c r="N51" s="14"/>
      <c r="O51" s="21"/>
    </row>
    <row r="52" spans="1:15" ht="5.0999999999999996" customHeight="1" x14ac:dyDescent="0.25">
      <c r="B52" s="32"/>
      <c r="C52" s="20"/>
      <c r="D52" s="14"/>
      <c r="E52" s="14"/>
      <c r="F52" s="14"/>
      <c r="G52" s="14"/>
      <c r="H52" s="14"/>
      <c r="I52" s="14"/>
      <c r="J52" s="14"/>
      <c r="K52" s="14"/>
      <c r="L52" s="14"/>
      <c r="M52" s="14"/>
      <c r="N52" s="14"/>
      <c r="O52" s="21"/>
    </row>
    <row r="53" spans="1:15" ht="20.100000000000001" customHeight="1" x14ac:dyDescent="0.25">
      <c r="B53" s="250" t="s">
        <v>28</v>
      </c>
      <c r="C53" s="12"/>
      <c r="D53" s="241" t="s">
        <v>5</v>
      </c>
      <c r="E53" s="241"/>
      <c r="F53" s="241"/>
      <c r="G53" s="69"/>
      <c r="H53" s="254"/>
      <c r="I53" s="69"/>
      <c r="J53" s="241"/>
      <c r="K53" s="69"/>
      <c r="L53" s="241"/>
      <c r="M53" s="69"/>
      <c r="N53" s="255"/>
      <c r="O53" s="6"/>
    </row>
    <row r="54" spans="1:15" ht="20.100000000000001" customHeight="1" x14ac:dyDescent="0.25">
      <c r="B54" s="250"/>
      <c r="C54" s="23"/>
      <c r="D54" s="11" t="s">
        <v>29</v>
      </c>
      <c r="E54" s="69"/>
      <c r="F54" s="11" t="s">
        <v>30</v>
      </c>
      <c r="G54" s="16"/>
      <c r="H54" s="254"/>
      <c r="I54" s="16"/>
      <c r="J54" s="241"/>
      <c r="K54" s="16"/>
      <c r="L54" s="241"/>
      <c r="M54" s="16"/>
      <c r="N54" s="255"/>
      <c r="O54" s="6"/>
    </row>
    <row r="55" spans="1:15" ht="5.0999999999999996" customHeight="1" x14ac:dyDescent="0.25">
      <c r="B55" s="36"/>
      <c r="C55" s="20"/>
      <c r="D55" s="14"/>
      <c r="E55" s="14"/>
      <c r="F55" s="14"/>
      <c r="G55" s="14"/>
      <c r="H55" s="14"/>
      <c r="I55" s="14"/>
      <c r="J55" s="14"/>
      <c r="K55" s="14"/>
      <c r="L55" s="14"/>
      <c r="M55" s="14"/>
      <c r="N55" s="14"/>
      <c r="O55" s="21"/>
    </row>
    <row r="56" spans="1:15" ht="20.100000000000001" customHeight="1" x14ac:dyDescent="0.25">
      <c r="A56" s="17" t="b">
        <v>1</v>
      </c>
      <c r="B56" s="43"/>
      <c r="C56" s="20"/>
      <c r="D56" s="14"/>
      <c r="E56" s="14"/>
      <c r="F56" s="14"/>
      <c r="G56" s="14"/>
      <c r="H56" s="14"/>
      <c r="I56" s="14"/>
      <c r="J56" s="14"/>
      <c r="K56" s="14"/>
      <c r="L56" s="14"/>
      <c r="M56" s="14"/>
      <c r="N56" s="14"/>
      <c r="O56" s="21"/>
    </row>
    <row r="57" spans="1:15" ht="20.100000000000001" customHeight="1" x14ac:dyDescent="0.25">
      <c r="B57" s="41" t="str">
        <f>IF(A56=FALSE,"","Bargeldabheben mit Girocard in anderen Euroländern")</f>
        <v>Bargeldabheben mit Girocard in anderen Euroländern</v>
      </c>
      <c r="C57" s="28"/>
      <c r="D57" s="30">
        <v>0</v>
      </c>
      <c r="E57" s="27"/>
      <c r="F57" s="29">
        <v>5</v>
      </c>
      <c r="G57" s="27"/>
      <c r="H57" s="47"/>
      <c r="I57" s="45"/>
      <c r="J57" s="71"/>
      <c r="K57" s="45"/>
      <c r="L57" s="71"/>
      <c r="M57" s="45"/>
      <c r="N57" s="46"/>
      <c r="O57" s="21"/>
    </row>
    <row r="58" spans="1:15" ht="5.0999999999999996" customHeight="1" x14ac:dyDescent="0.25">
      <c r="B58" s="35"/>
      <c r="C58" s="28"/>
      <c r="D58" s="27"/>
      <c r="E58" s="27"/>
      <c r="F58" s="27"/>
      <c r="G58" s="27"/>
      <c r="H58" s="45"/>
      <c r="I58" s="45"/>
      <c r="J58" s="45"/>
      <c r="K58" s="45"/>
      <c r="L58" s="45"/>
      <c r="M58" s="45"/>
      <c r="N58" s="45"/>
      <c r="O58" s="21"/>
    </row>
    <row r="59" spans="1:15" ht="20.100000000000001" customHeight="1" x14ac:dyDescent="0.25">
      <c r="B59" s="41" t="str">
        <f>IF(A56=FALSE,"","Bargeldabheben mit Girocard in Nicht-Euroländern")</f>
        <v>Bargeldabheben mit Girocard in Nicht-Euroländern</v>
      </c>
      <c r="C59" s="28"/>
      <c r="D59" s="30">
        <v>0</v>
      </c>
      <c r="E59" s="27"/>
      <c r="F59" s="29">
        <v>5</v>
      </c>
      <c r="G59" s="27"/>
      <c r="H59" s="47"/>
      <c r="I59" s="45"/>
      <c r="J59" s="71"/>
      <c r="K59" s="45"/>
      <c r="L59" s="71"/>
      <c r="M59" s="45"/>
      <c r="N59" s="46"/>
      <c r="O59" s="21"/>
    </row>
    <row r="60" spans="1:15" ht="5.0999999999999996" customHeight="1" x14ac:dyDescent="0.25">
      <c r="B60" s="35"/>
      <c r="C60" s="28"/>
      <c r="D60" s="27"/>
      <c r="E60" s="27"/>
      <c r="F60" s="27"/>
      <c r="G60" s="27"/>
      <c r="H60" s="45"/>
      <c r="I60" s="45"/>
      <c r="J60" s="45"/>
      <c r="K60" s="45"/>
      <c r="L60" s="45"/>
      <c r="M60" s="45"/>
      <c r="N60" s="45"/>
      <c r="O60" s="21"/>
    </row>
    <row r="61" spans="1:15"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row>
    <row r="62" spans="1:15" ht="5.0999999999999996" customHeight="1" x14ac:dyDescent="0.25">
      <c r="B62" s="35"/>
      <c r="C62" s="28"/>
      <c r="D62" s="27"/>
      <c r="E62" s="27"/>
      <c r="F62" s="27"/>
      <c r="G62" s="27"/>
      <c r="H62" s="45"/>
      <c r="I62" s="45"/>
      <c r="J62" s="45"/>
      <c r="K62" s="45"/>
      <c r="L62" s="45"/>
      <c r="M62" s="45"/>
      <c r="N62" s="45"/>
      <c r="O62" s="21"/>
    </row>
    <row r="63" spans="1:15"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71"/>
      <c r="K63" s="45"/>
      <c r="L63" s="71"/>
      <c r="M63" s="45"/>
      <c r="N63" s="46"/>
      <c r="O63" s="21"/>
    </row>
    <row r="64" spans="1:15" ht="5.0999999999999996" customHeight="1" x14ac:dyDescent="0.25">
      <c r="B64" s="35"/>
      <c r="C64" s="20"/>
      <c r="D64" s="14"/>
      <c r="E64" s="14"/>
      <c r="F64" s="14"/>
      <c r="G64" s="14"/>
      <c r="H64" s="14"/>
      <c r="I64" s="14"/>
      <c r="J64" s="14"/>
      <c r="K64" s="14"/>
      <c r="L64" s="14"/>
      <c r="M64" s="14"/>
      <c r="N64" s="14"/>
      <c r="O64" s="21"/>
    </row>
    <row r="65" spans="2:16" ht="20.100000000000001" customHeight="1" x14ac:dyDescent="0.25">
      <c r="B65" s="37" t="s">
        <v>32</v>
      </c>
      <c r="C65" s="5"/>
      <c r="D65" s="3"/>
      <c r="E65" s="3"/>
      <c r="F65" s="3"/>
      <c r="G65" s="3"/>
      <c r="H65" s="3"/>
      <c r="I65" s="3"/>
      <c r="J65" s="3"/>
      <c r="K65" s="3"/>
      <c r="L65" s="3"/>
      <c r="M65" s="3"/>
      <c r="N65" s="4"/>
      <c r="O65" s="7"/>
    </row>
    <row r="66" spans="2:16" ht="5.0999999999999996" customHeight="1" x14ac:dyDescent="0.25">
      <c r="B66" s="51"/>
      <c r="C66" s="19"/>
      <c r="D66" s="14"/>
      <c r="E66" s="14"/>
      <c r="F66" s="14"/>
      <c r="G66" s="14"/>
      <c r="H66" s="14"/>
      <c r="I66" s="14"/>
      <c r="J66" s="14"/>
      <c r="K66" s="14"/>
      <c r="L66" s="14"/>
      <c r="M66" s="14"/>
      <c r="N66" s="14"/>
      <c r="O66" s="19"/>
      <c r="P66" s="14"/>
    </row>
    <row r="67" spans="2:16" ht="20.100000000000001" customHeight="1" x14ac:dyDescent="0.25">
      <c r="B67" s="52"/>
      <c r="C67" s="19"/>
      <c r="D67" s="14"/>
      <c r="E67" s="14"/>
      <c r="F67" s="14"/>
      <c r="G67" s="14"/>
      <c r="H67" s="14"/>
      <c r="I67" s="14"/>
      <c r="J67" s="14"/>
      <c r="K67" s="14"/>
      <c r="L67" s="14"/>
      <c r="M67" s="14"/>
      <c r="N67" s="14"/>
      <c r="O67" s="19"/>
      <c r="P67" s="14"/>
    </row>
    <row r="68" spans="2:16" ht="20.100000000000001" customHeight="1" x14ac:dyDescent="0.25">
      <c r="B68" s="9"/>
    </row>
    <row r="69" spans="2:16" ht="20.100000000000001" customHeight="1" x14ac:dyDescent="0.25">
      <c r="B69" s="9"/>
    </row>
    <row r="70" spans="2:16" ht="20.100000000000001" customHeight="1" x14ac:dyDescent="0.25">
      <c r="B70" s="9"/>
    </row>
    <row r="71" spans="2:16" ht="20.100000000000001" customHeight="1" x14ac:dyDescent="0.25">
      <c r="B71" s="9"/>
    </row>
    <row r="72" spans="2:16" ht="20.100000000000001" customHeight="1" x14ac:dyDescent="0.25">
      <c r="B72" s="9"/>
    </row>
    <row r="73" spans="2:16" ht="20.100000000000001" customHeight="1" x14ac:dyDescent="0.25">
      <c r="B73" s="9"/>
    </row>
    <row r="74" spans="2:16" ht="20.100000000000001" customHeight="1" x14ac:dyDescent="0.25">
      <c r="B74" s="9"/>
    </row>
    <row r="75" spans="2:16" ht="20.100000000000001" customHeight="1" x14ac:dyDescent="0.25">
      <c r="B75" s="9"/>
    </row>
    <row r="76" spans="2:16" ht="20.100000000000001" customHeight="1" x14ac:dyDescent="0.25"/>
    <row r="77" spans="2:16" ht="20.100000000000001" customHeight="1" x14ac:dyDescent="0.25"/>
    <row r="78" spans="2:16" ht="20.100000000000001" customHeight="1" x14ac:dyDescent="0.25"/>
    <row r="79" spans="2:16" ht="20.100000000000001" customHeight="1" x14ac:dyDescent="0.25"/>
    <row r="80" spans="2:16"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38">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D11:H11"/>
    <mergeCell ref="J11:L11"/>
    <mergeCell ref="D9:H9"/>
    <mergeCell ref="J9:L9"/>
    <mergeCell ref="B1:O1"/>
    <mergeCell ref="D7:H7"/>
    <mergeCell ref="J7:L7"/>
    <mergeCell ref="D3:N3"/>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0" zoomScaleNormal="100" workbookViewId="0">
      <selection activeCell="AD16" sqref="AD16"/>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42" t="s">
        <v>45</v>
      </c>
      <c r="C1" s="242"/>
      <c r="D1" s="242"/>
      <c r="E1" s="242"/>
      <c r="F1" s="242"/>
      <c r="G1" s="242"/>
      <c r="H1" s="242"/>
      <c r="I1" s="242"/>
      <c r="J1" s="242"/>
      <c r="K1" s="242"/>
      <c r="L1" s="242"/>
      <c r="M1" s="242"/>
      <c r="N1" s="242"/>
      <c r="O1" s="242"/>
    </row>
    <row r="2" spans="1:28" ht="20.100000000000001" customHeight="1" thickBot="1" x14ac:dyDescent="0.3"/>
    <row r="3" spans="1:28" s="13" customFormat="1" ht="18.75" customHeight="1" thickBot="1" x14ac:dyDescent="0.3">
      <c r="C3" s="57"/>
      <c r="D3" s="58" t="s">
        <v>67</v>
      </c>
      <c r="E3" s="58"/>
      <c r="F3" s="64" t="s">
        <v>61</v>
      </c>
      <c r="G3" s="58"/>
      <c r="H3" s="56">
        <v>400</v>
      </c>
      <c r="I3" s="58"/>
      <c r="J3" s="58"/>
      <c r="K3" s="58"/>
      <c r="L3" s="58"/>
      <c r="M3" s="58"/>
      <c r="N3" s="58"/>
      <c r="O3" s="59"/>
      <c r="P3" s="57"/>
      <c r="Q3" s="259" t="s">
        <v>67</v>
      </c>
      <c r="R3" s="259"/>
      <c r="S3" s="64" t="s">
        <v>63</v>
      </c>
      <c r="T3" s="58"/>
      <c r="U3" s="72">
        <v>399</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41" t="s">
        <v>5</v>
      </c>
      <c r="E7" s="241"/>
      <c r="F7" s="241"/>
      <c r="G7" s="241"/>
      <c r="H7" s="241"/>
      <c r="I7" s="16"/>
      <c r="J7" s="241" t="s">
        <v>9</v>
      </c>
      <c r="K7" s="241"/>
      <c r="L7" s="241"/>
      <c r="M7" s="16"/>
      <c r="N7" s="70"/>
      <c r="O7" s="6"/>
      <c r="P7" s="23"/>
      <c r="Q7" s="241" t="s">
        <v>5</v>
      </c>
      <c r="R7" s="241"/>
      <c r="S7" s="241"/>
      <c r="T7" s="241"/>
      <c r="U7" s="241"/>
      <c r="V7" s="16"/>
      <c r="W7" s="241" t="s">
        <v>9</v>
      </c>
      <c r="X7" s="241"/>
      <c r="Y7" s="241"/>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43">
        <v>3.5</v>
      </c>
      <c r="E9" s="244"/>
      <c r="F9" s="244"/>
      <c r="G9" s="244"/>
      <c r="H9" s="245"/>
      <c r="I9" s="27"/>
      <c r="J9" s="246" t="s">
        <v>56</v>
      </c>
      <c r="K9" s="247"/>
      <c r="L9" s="248"/>
      <c r="M9" s="27"/>
      <c r="N9" s="50"/>
      <c r="O9" s="21"/>
      <c r="P9" s="28"/>
      <c r="Q9" s="243">
        <v>1</v>
      </c>
      <c r="R9" s="244"/>
      <c r="S9" s="244"/>
      <c r="T9" s="244"/>
      <c r="U9" s="245"/>
      <c r="V9" s="27"/>
      <c r="W9" s="246" t="s">
        <v>56</v>
      </c>
      <c r="X9" s="247"/>
      <c r="Y9" s="248"/>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43">
        <v>10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43">
        <v>100</v>
      </c>
      <c r="E14" s="244"/>
      <c r="F14" s="244"/>
      <c r="G14" s="244"/>
      <c r="H14" s="245"/>
      <c r="I14" s="27"/>
      <c r="J14" s="246" t="s">
        <v>55</v>
      </c>
      <c r="K14" s="247"/>
      <c r="L14" s="248"/>
      <c r="M14" s="27"/>
      <c r="N14" s="46"/>
      <c r="O14" s="21"/>
      <c r="P14" s="28"/>
      <c r="Q14" s="243">
        <v>100</v>
      </c>
      <c r="R14" s="244"/>
      <c r="S14" s="244"/>
      <c r="T14" s="244"/>
      <c r="U14" s="245"/>
      <c r="V14" s="27"/>
      <c r="W14" s="246" t="s">
        <v>55</v>
      </c>
      <c r="X14" s="247"/>
      <c r="Y14" s="248"/>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c r="P17" s="28"/>
      <c r="Q17" s="243">
        <v>0</v>
      </c>
      <c r="R17" s="244"/>
      <c r="S17" s="244"/>
      <c r="T17" s="244"/>
      <c r="U17" s="245"/>
      <c r="V17" s="27"/>
      <c r="W17" s="246" t="s">
        <v>55</v>
      </c>
      <c r="X17" s="247"/>
      <c r="Y17" s="248"/>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43">
        <v>100</v>
      </c>
      <c r="E20" s="244"/>
      <c r="F20" s="244"/>
      <c r="G20" s="244"/>
      <c r="H20" s="245"/>
      <c r="I20" s="27"/>
      <c r="J20" s="246" t="s">
        <v>55</v>
      </c>
      <c r="K20" s="247"/>
      <c r="L20" s="248"/>
      <c r="M20" s="27"/>
      <c r="N20" s="46"/>
      <c r="O20" s="21"/>
      <c r="P20" s="28"/>
      <c r="Q20" s="243">
        <v>100</v>
      </c>
      <c r="R20" s="244"/>
      <c r="S20" s="244"/>
      <c r="T20" s="244"/>
      <c r="U20" s="245"/>
      <c r="V20" s="27"/>
      <c r="W20" s="246" t="s">
        <v>55</v>
      </c>
      <c r="X20" s="247"/>
      <c r="Y20" s="248"/>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41" t="s">
        <v>5</v>
      </c>
      <c r="E26" s="241"/>
      <c r="F26" s="241"/>
      <c r="G26" s="69"/>
      <c r="H26" s="69"/>
      <c r="I26" s="69"/>
      <c r="J26" s="241"/>
      <c r="K26" s="241"/>
      <c r="L26" s="241"/>
      <c r="M26" s="10"/>
      <c r="N26" s="70"/>
      <c r="O26" s="6"/>
      <c r="P26" s="24"/>
      <c r="Q26" s="241" t="s">
        <v>5</v>
      </c>
      <c r="R26" s="241"/>
      <c r="S26" s="241"/>
      <c r="T26" s="69"/>
      <c r="U26" s="69"/>
      <c r="V26" s="69"/>
      <c r="W26" s="241"/>
      <c r="X26" s="241"/>
      <c r="Y26" s="241"/>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59</v>
      </c>
      <c r="C28" s="28"/>
      <c r="D28" s="243">
        <v>0</v>
      </c>
      <c r="E28" s="244"/>
      <c r="F28" s="245"/>
      <c r="G28" s="31"/>
      <c r="H28" s="71"/>
      <c r="I28" s="49"/>
      <c r="J28" s="249"/>
      <c r="K28" s="249"/>
      <c r="L28" s="249"/>
      <c r="M28" s="45"/>
      <c r="N28" s="46"/>
      <c r="O28" s="21"/>
      <c r="P28" s="28"/>
      <c r="Q28" s="243">
        <v>0</v>
      </c>
      <c r="R28" s="244"/>
      <c r="S28" s="245"/>
      <c r="T28" s="31"/>
      <c r="U28" s="71"/>
      <c r="V28" s="49"/>
      <c r="W28" s="249"/>
      <c r="X28" s="249"/>
      <c r="Y28" s="249"/>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43">
        <v>3</v>
      </c>
      <c r="E30" s="244"/>
      <c r="F30" s="245"/>
      <c r="G30" s="31"/>
      <c r="H30" s="249" t="s">
        <v>69</v>
      </c>
      <c r="I30" s="249"/>
      <c r="J30" s="249"/>
      <c r="K30" s="249"/>
      <c r="L30" s="249"/>
      <c r="M30" s="45"/>
      <c r="N30" s="46"/>
      <c r="O30" s="21"/>
      <c r="P30" s="28"/>
      <c r="Q30" s="243">
        <v>3</v>
      </c>
      <c r="R30" s="244"/>
      <c r="S30" s="245"/>
      <c r="T30" s="31"/>
      <c r="U30" s="249" t="s">
        <v>69</v>
      </c>
      <c r="V30" s="249"/>
      <c r="W30" s="249"/>
      <c r="X30" s="249"/>
      <c r="Y30" s="249"/>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43">
        <v>0</v>
      </c>
      <c r="E32" s="244"/>
      <c r="F32" s="245"/>
      <c r="G32" s="31"/>
      <c r="H32" s="71"/>
      <c r="I32" s="49"/>
      <c r="J32" s="249"/>
      <c r="K32" s="249"/>
      <c r="L32" s="249"/>
      <c r="M32" s="45"/>
      <c r="N32" s="46"/>
      <c r="O32" s="21"/>
      <c r="P32" s="28"/>
      <c r="Q32" s="243">
        <v>0</v>
      </c>
      <c r="R32" s="244"/>
      <c r="S32" s="245"/>
      <c r="T32" s="31"/>
      <c r="U32" s="71"/>
      <c r="V32" s="49"/>
      <c r="W32" s="249"/>
      <c r="X32" s="249"/>
      <c r="Y32" s="249"/>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43">
        <v>2</v>
      </c>
      <c r="E34" s="244"/>
      <c r="F34" s="245"/>
      <c r="G34" s="31"/>
      <c r="H34" s="71"/>
      <c r="I34" s="49"/>
      <c r="J34" s="249"/>
      <c r="K34" s="249"/>
      <c r="L34" s="249"/>
      <c r="M34" s="45"/>
      <c r="N34" s="46"/>
      <c r="O34" s="21"/>
      <c r="P34" s="28"/>
      <c r="Q34" s="243">
        <v>2</v>
      </c>
      <c r="R34" s="244"/>
      <c r="S34" s="245"/>
      <c r="T34" s="31"/>
      <c r="U34" s="71"/>
      <c r="V34" s="49"/>
      <c r="W34" s="249"/>
      <c r="X34" s="249"/>
      <c r="Y34" s="249"/>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43">
        <v>0</v>
      </c>
      <c r="E36" s="244"/>
      <c r="F36" s="245"/>
      <c r="G36" s="31"/>
      <c r="H36" s="71"/>
      <c r="I36" s="49"/>
      <c r="J36" s="249"/>
      <c r="K36" s="249"/>
      <c r="L36" s="249"/>
      <c r="M36" s="45"/>
      <c r="N36" s="46"/>
      <c r="O36" s="21"/>
      <c r="P36" s="28"/>
      <c r="Q36" s="243">
        <v>0</v>
      </c>
      <c r="R36" s="244"/>
      <c r="S36" s="245"/>
      <c r="T36" s="31"/>
      <c r="U36" s="71"/>
      <c r="V36" s="49"/>
      <c r="W36" s="249"/>
      <c r="X36" s="249"/>
      <c r="Y36" s="249"/>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43">
        <v>0</v>
      </c>
      <c r="E38" s="244"/>
      <c r="F38" s="245"/>
      <c r="G38" s="31"/>
      <c r="H38" s="71"/>
      <c r="I38" s="49"/>
      <c r="J38" s="249"/>
      <c r="K38" s="249"/>
      <c r="L38" s="249"/>
      <c r="M38" s="45"/>
      <c r="N38" s="46"/>
      <c r="O38" s="21"/>
      <c r="P38" s="28"/>
      <c r="Q38" s="243">
        <v>0</v>
      </c>
      <c r="R38" s="244"/>
      <c r="S38" s="245"/>
      <c r="T38" s="31"/>
      <c r="U38" s="71"/>
      <c r="V38" s="49"/>
      <c r="W38" s="249"/>
      <c r="X38" s="249"/>
      <c r="Y38" s="249"/>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41" t="s">
        <v>25</v>
      </c>
      <c r="E44" s="241"/>
      <c r="F44" s="241"/>
      <c r="G44" s="69"/>
      <c r="H44" s="69"/>
      <c r="I44" s="69"/>
      <c r="J44" s="241"/>
      <c r="K44" s="241"/>
      <c r="L44" s="241"/>
      <c r="M44" s="69"/>
      <c r="N44" s="70"/>
      <c r="O44" s="6"/>
      <c r="P44" s="12"/>
      <c r="Q44" s="241" t="s">
        <v>25</v>
      </c>
      <c r="R44" s="241"/>
      <c r="S44" s="241"/>
      <c r="T44" s="69"/>
      <c r="U44" s="69"/>
      <c r="V44" s="69"/>
      <c r="W44" s="241"/>
      <c r="X44" s="241"/>
      <c r="Y44" s="241"/>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51">
        <v>8</v>
      </c>
      <c r="E47" s="252"/>
      <c r="F47" s="253"/>
      <c r="G47" s="27"/>
      <c r="H47" s="47"/>
      <c r="I47" s="45"/>
      <c r="J47" s="249"/>
      <c r="K47" s="249"/>
      <c r="L47" s="249"/>
      <c r="M47" s="45"/>
      <c r="N47" s="46"/>
      <c r="O47" s="22"/>
      <c r="P47" s="28"/>
      <c r="Q47" s="251">
        <v>8</v>
      </c>
      <c r="R47" s="252"/>
      <c r="S47" s="253"/>
      <c r="T47" s="27"/>
      <c r="U47" s="47"/>
      <c r="V47" s="45"/>
      <c r="W47" s="249"/>
      <c r="X47" s="249"/>
      <c r="Y47" s="249"/>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50" t="s">
        <v>28</v>
      </c>
      <c r="C53" s="12"/>
      <c r="D53" s="241" t="s">
        <v>5</v>
      </c>
      <c r="E53" s="241"/>
      <c r="F53" s="241"/>
      <c r="G53" s="69"/>
      <c r="H53" s="254"/>
      <c r="I53" s="69"/>
      <c r="J53" s="241"/>
      <c r="K53" s="69"/>
      <c r="L53" s="241"/>
      <c r="M53" s="69"/>
      <c r="N53" s="255"/>
      <c r="O53" s="6"/>
      <c r="P53" s="12"/>
      <c r="Q53" s="241" t="s">
        <v>5</v>
      </c>
      <c r="R53" s="241"/>
      <c r="S53" s="241"/>
      <c r="T53" s="69"/>
      <c r="U53" s="254"/>
      <c r="V53" s="69"/>
      <c r="W53" s="241"/>
      <c r="X53" s="69"/>
      <c r="Y53" s="241"/>
      <c r="Z53" s="69"/>
      <c r="AA53" s="255"/>
      <c r="AB53" s="6"/>
    </row>
    <row r="54" spans="1:28" ht="20.100000000000001" customHeight="1" x14ac:dyDescent="0.25">
      <c r="B54" s="250"/>
      <c r="C54" s="23"/>
      <c r="D54" s="11" t="s">
        <v>29</v>
      </c>
      <c r="E54" s="69"/>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0</v>
      </c>
      <c r="E57" s="27"/>
      <c r="F57" s="29">
        <v>3</v>
      </c>
      <c r="G57" s="27"/>
      <c r="H57" s="249" t="s">
        <v>69</v>
      </c>
      <c r="I57" s="249"/>
      <c r="J57" s="249"/>
      <c r="K57" s="249"/>
      <c r="L57" s="249"/>
      <c r="M57" s="45"/>
      <c r="N57" s="46"/>
      <c r="O57" s="21"/>
      <c r="P57" s="28"/>
      <c r="Q57" s="30">
        <v>0</v>
      </c>
      <c r="R57" s="27"/>
      <c r="S57" s="29">
        <v>3</v>
      </c>
      <c r="T57" s="27"/>
      <c r="U57" s="249" t="s">
        <v>69</v>
      </c>
      <c r="V57" s="249"/>
      <c r="W57" s="249"/>
      <c r="X57" s="249"/>
      <c r="Y57" s="249"/>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0</v>
      </c>
      <c r="E59" s="27"/>
      <c r="F59" s="29">
        <v>3</v>
      </c>
      <c r="G59" s="27"/>
      <c r="H59" s="249" t="s">
        <v>69</v>
      </c>
      <c r="I59" s="249"/>
      <c r="J59" s="249"/>
      <c r="K59" s="249"/>
      <c r="L59" s="249"/>
      <c r="M59" s="45"/>
      <c r="N59" s="46"/>
      <c r="O59" s="21"/>
      <c r="P59" s="28"/>
      <c r="Q59" s="30">
        <v>0</v>
      </c>
      <c r="R59" s="27"/>
      <c r="S59" s="29">
        <v>3</v>
      </c>
      <c r="T59" s="27"/>
      <c r="U59" s="249" t="s">
        <v>69</v>
      </c>
      <c r="V59" s="249"/>
      <c r="W59" s="249"/>
      <c r="X59" s="249"/>
      <c r="Y59" s="249"/>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3</v>
      </c>
      <c r="G61" s="27"/>
      <c r="H61" s="249" t="s">
        <v>70</v>
      </c>
      <c r="I61" s="249"/>
      <c r="J61" s="249"/>
      <c r="K61" s="249"/>
      <c r="L61" s="249"/>
      <c r="M61" s="45"/>
      <c r="N61" s="46"/>
      <c r="O61" s="21"/>
      <c r="P61" s="28"/>
      <c r="Q61" s="30">
        <v>0</v>
      </c>
      <c r="R61" s="27"/>
      <c r="S61" s="29">
        <v>3</v>
      </c>
      <c r="T61" s="27"/>
      <c r="U61" s="249" t="s">
        <v>70</v>
      </c>
      <c r="V61" s="249"/>
      <c r="W61" s="249"/>
      <c r="X61" s="249"/>
      <c r="Y61" s="249"/>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0</v>
      </c>
      <c r="E63" s="27"/>
      <c r="F63" s="29">
        <v>3</v>
      </c>
      <c r="G63" s="27"/>
      <c r="H63" s="249" t="s">
        <v>70</v>
      </c>
      <c r="I63" s="249"/>
      <c r="J63" s="249"/>
      <c r="K63" s="249"/>
      <c r="L63" s="249"/>
      <c r="M63" s="45"/>
      <c r="N63" s="46"/>
      <c r="O63" s="21"/>
      <c r="P63" s="28"/>
      <c r="Q63" s="30">
        <v>0</v>
      </c>
      <c r="R63" s="27"/>
      <c r="S63" s="29">
        <v>3</v>
      </c>
      <c r="T63" s="27"/>
      <c r="U63" s="249" t="s">
        <v>70</v>
      </c>
      <c r="V63" s="249"/>
      <c r="W63" s="249"/>
      <c r="X63" s="249"/>
      <c r="Y63" s="249"/>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81">
    <mergeCell ref="U59:Y59"/>
    <mergeCell ref="U61:Y61"/>
    <mergeCell ref="U63:Y63"/>
    <mergeCell ref="W47:Y47"/>
    <mergeCell ref="U53:U54"/>
    <mergeCell ref="W53:W54"/>
    <mergeCell ref="Y53:Y54"/>
    <mergeCell ref="AA53:AA54"/>
    <mergeCell ref="U57:Y57"/>
    <mergeCell ref="W44:Y44"/>
    <mergeCell ref="W26:Y26"/>
    <mergeCell ref="Q28:S28"/>
    <mergeCell ref="W28:Y28"/>
    <mergeCell ref="Q30:S30"/>
    <mergeCell ref="U30:Y30"/>
    <mergeCell ref="Q32:S32"/>
    <mergeCell ref="W32:Y32"/>
    <mergeCell ref="W34:Y34"/>
    <mergeCell ref="Q36:S36"/>
    <mergeCell ref="W36:Y36"/>
    <mergeCell ref="Q38:S38"/>
    <mergeCell ref="W38:Y38"/>
    <mergeCell ref="H59:L59"/>
    <mergeCell ref="H63:L63"/>
    <mergeCell ref="H57:L57"/>
    <mergeCell ref="H61:L61"/>
    <mergeCell ref="Q26:S26"/>
    <mergeCell ref="Q34:S34"/>
    <mergeCell ref="Q47:S47"/>
    <mergeCell ref="N53:N54"/>
    <mergeCell ref="Q44:S44"/>
    <mergeCell ref="Q53:S53"/>
    <mergeCell ref="B53:B54"/>
    <mergeCell ref="D53:F53"/>
    <mergeCell ref="H53:H54"/>
    <mergeCell ref="J53:J54"/>
    <mergeCell ref="L53:L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H30:L30"/>
    <mergeCell ref="D20:H20"/>
    <mergeCell ref="J20:L20"/>
    <mergeCell ref="Q20:U20"/>
    <mergeCell ref="W20:Y2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 ref="Q3:R3"/>
  </mergeCell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3" zoomScaleNormal="100" workbookViewId="0">
      <selection activeCell="J30" sqref="J30:L30"/>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42" t="s">
        <v>46</v>
      </c>
      <c r="C1" s="242"/>
      <c r="D1" s="242"/>
      <c r="E1" s="242"/>
      <c r="F1" s="242"/>
      <c r="G1" s="242"/>
      <c r="H1" s="242"/>
      <c r="I1" s="242"/>
      <c r="J1" s="242"/>
      <c r="K1" s="242"/>
      <c r="L1" s="242"/>
      <c r="M1" s="242"/>
      <c r="N1" s="242"/>
      <c r="O1" s="242"/>
    </row>
    <row r="2" spans="1:28" ht="20.100000000000001" customHeight="1" thickBot="1" x14ac:dyDescent="0.3"/>
    <row r="3" spans="1:28" s="13" customFormat="1" ht="18.75" customHeight="1" thickBot="1" x14ac:dyDescent="0.3">
      <c r="C3" s="57"/>
      <c r="D3" s="58" t="s">
        <v>67</v>
      </c>
      <c r="E3" s="58"/>
      <c r="F3" s="64" t="s">
        <v>83</v>
      </c>
      <c r="G3" s="58"/>
      <c r="H3" s="56"/>
      <c r="I3" s="58"/>
      <c r="J3" s="58">
        <v>0</v>
      </c>
      <c r="K3" s="58"/>
      <c r="L3" s="58"/>
      <c r="M3" s="58"/>
      <c r="N3" s="58"/>
      <c r="O3" s="59"/>
      <c r="P3" s="57"/>
      <c r="Q3" s="259" t="s">
        <v>62</v>
      </c>
      <c r="R3" s="259"/>
      <c r="S3" s="64" t="s">
        <v>64</v>
      </c>
      <c r="T3" s="58"/>
      <c r="U3" s="56">
        <v>0</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41" t="s">
        <v>5</v>
      </c>
      <c r="E7" s="241"/>
      <c r="F7" s="241"/>
      <c r="G7" s="241"/>
      <c r="H7" s="241"/>
      <c r="I7" s="16"/>
      <c r="J7" s="241" t="s">
        <v>9</v>
      </c>
      <c r="K7" s="241"/>
      <c r="L7" s="241"/>
      <c r="M7" s="16"/>
      <c r="N7" s="70"/>
      <c r="O7" s="6"/>
      <c r="P7" s="23"/>
      <c r="Q7" s="241" t="s">
        <v>5</v>
      </c>
      <c r="R7" s="241"/>
      <c r="S7" s="241"/>
      <c r="T7" s="241"/>
      <c r="U7" s="241"/>
      <c r="V7" s="16"/>
      <c r="W7" s="241" t="s">
        <v>9</v>
      </c>
      <c r="X7" s="241"/>
      <c r="Y7" s="241"/>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43">
        <v>0</v>
      </c>
      <c r="E9" s="244"/>
      <c r="F9" s="244"/>
      <c r="G9" s="244"/>
      <c r="H9" s="245"/>
      <c r="I9" s="27"/>
      <c r="J9" s="246" t="s">
        <v>56</v>
      </c>
      <c r="K9" s="247"/>
      <c r="L9" s="248"/>
      <c r="M9" s="27"/>
      <c r="N9" s="50"/>
      <c r="O9" s="21"/>
      <c r="P9" s="28"/>
      <c r="Q9" s="243">
        <v>0</v>
      </c>
      <c r="R9" s="244"/>
      <c r="S9" s="244"/>
      <c r="T9" s="244"/>
      <c r="U9" s="245"/>
      <c r="V9" s="27"/>
      <c r="W9" s="246" t="s">
        <v>56</v>
      </c>
      <c r="X9" s="247"/>
      <c r="Y9" s="248"/>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43">
        <v>0</v>
      </c>
      <c r="E11" s="244"/>
      <c r="F11" s="244"/>
      <c r="G11" s="244"/>
      <c r="H11" s="245"/>
      <c r="I11" s="27"/>
      <c r="J11" s="246" t="s">
        <v>55</v>
      </c>
      <c r="K11" s="247"/>
      <c r="L11" s="248"/>
      <c r="M11" s="27"/>
      <c r="N11" s="50"/>
      <c r="O11" s="21"/>
      <c r="P11" s="28"/>
      <c r="Q11" s="243">
        <v>0</v>
      </c>
      <c r="R11" s="244"/>
      <c r="S11" s="244"/>
      <c r="T11" s="244"/>
      <c r="U11" s="245"/>
      <c r="V11" s="27"/>
      <c r="W11" s="246" t="s">
        <v>55</v>
      </c>
      <c r="X11" s="247"/>
      <c r="Y11" s="248"/>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43">
        <v>0</v>
      </c>
      <c r="E14" s="244"/>
      <c r="F14" s="244"/>
      <c r="G14" s="244"/>
      <c r="H14" s="245"/>
      <c r="I14" s="27"/>
      <c r="J14" s="246" t="s">
        <v>55</v>
      </c>
      <c r="K14" s="247"/>
      <c r="L14" s="248"/>
      <c r="M14" s="27"/>
      <c r="N14" s="46"/>
      <c r="O14" s="21"/>
      <c r="P14" s="28"/>
      <c r="Q14" s="243">
        <v>12</v>
      </c>
      <c r="R14" s="244"/>
      <c r="S14" s="244"/>
      <c r="T14" s="244"/>
      <c r="U14" s="245"/>
      <c r="V14" s="27"/>
      <c r="W14" s="246" t="s">
        <v>55</v>
      </c>
      <c r="X14" s="247"/>
      <c r="Y14" s="248"/>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43">
        <v>0</v>
      </c>
      <c r="E17" s="244"/>
      <c r="F17" s="244"/>
      <c r="G17" s="244"/>
      <c r="H17" s="245"/>
      <c r="I17" s="27"/>
      <c r="J17" s="246" t="s">
        <v>55</v>
      </c>
      <c r="K17" s="247"/>
      <c r="L17" s="248"/>
      <c r="M17" s="27"/>
      <c r="N17" s="46"/>
      <c r="O17" s="21"/>
      <c r="P17" s="28"/>
      <c r="Q17" s="243">
        <v>0</v>
      </c>
      <c r="R17" s="244"/>
      <c r="S17" s="244"/>
      <c r="T17" s="244"/>
      <c r="U17" s="245"/>
      <c r="V17" s="27"/>
      <c r="W17" s="246" t="s">
        <v>55</v>
      </c>
      <c r="X17" s="247"/>
      <c r="Y17" s="248"/>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60">
        <v>0</v>
      </c>
      <c r="E20" s="261"/>
      <c r="F20" s="261"/>
      <c r="G20" s="261"/>
      <c r="H20" s="262"/>
      <c r="I20" s="27"/>
      <c r="J20" s="246" t="s">
        <v>55</v>
      </c>
      <c r="K20" s="247"/>
      <c r="L20" s="248"/>
      <c r="M20" s="27"/>
      <c r="N20" s="46"/>
      <c r="O20" s="21"/>
      <c r="P20" s="28"/>
      <c r="Q20" s="243">
        <v>12</v>
      </c>
      <c r="R20" s="244"/>
      <c r="S20" s="244"/>
      <c r="T20" s="244"/>
      <c r="U20" s="245"/>
      <c r="V20" s="27"/>
      <c r="W20" s="246" t="s">
        <v>55</v>
      </c>
      <c r="X20" s="247"/>
      <c r="Y20" s="248"/>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41" t="s">
        <v>5</v>
      </c>
      <c r="E26" s="241"/>
      <c r="F26" s="241"/>
      <c r="G26" s="69"/>
      <c r="H26" s="69"/>
      <c r="I26" s="69"/>
      <c r="J26" s="241"/>
      <c r="K26" s="241"/>
      <c r="L26" s="241"/>
      <c r="M26" s="10"/>
      <c r="N26" s="70"/>
      <c r="O26" s="6"/>
      <c r="P26" s="24"/>
      <c r="Q26" s="241" t="s">
        <v>5</v>
      </c>
      <c r="R26" s="241"/>
      <c r="S26" s="241"/>
      <c r="T26" s="69"/>
      <c r="U26" s="69"/>
      <c r="V26" s="69"/>
      <c r="W26" s="241"/>
      <c r="X26" s="241"/>
      <c r="Y26" s="241"/>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59</v>
      </c>
      <c r="C28" s="28"/>
      <c r="D28" s="243">
        <v>0</v>
      </c>
      <c r="E28" s="244"/>
      <c r="F28" s="245"/>
      <c r="G28" s="31"/>
      <c r="H28" s="71"/>
      <c r="I28" s="49"/>
      <c r="J28" s="249"/>
      <c r="K28" s="249"/>
      <c r="L28" s="249"/>
      <c r="M28" s="45"/>
      <c r="N28" s="46"/>
      <c r="O28" s="21"/>
      <c r="P28" s="28"/>
      <c r="Q28" s="243">
        <v>0</v>
      </c>
      <c r="R28" s="244"/>
      <c r="S28" s="245"/>
      <c r="T28" s="31"/>
      <c r="U28" s="71"/>
      <c r="V28" s="49"/>
      <c r="W28" s="249"/>
      <c r="X28" s="249"/>
      <c r="Y28" s="249"/>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43">
        <v>0</v>
      </c>
      <c r="E30" s="244"/>
      <c r="F30" s="245"/>
      <c r="G30" s="31"/>
      <c r="H30" s="71"/>
      <c r="I30" s="49"/>
      <c r="J30" s="249"/>
      <c r="K30" s="249"/>
      <c r="L30" s="249"/>
      <c r="M30" s="45"/>
      <c r="N30" s="46"/>
      <c r="O30" s="21"/>
      <c r="P30" s="28"/>
      <c r="Q30" s="243">
        <v>0</v>
      </c>
      <c r="R30" s="244"/>
      <c r="S30" s="245"/>
      <c r="T30" s="31"/>
      <c r="U30" s="71"/>
      <c r="V30" s="49"/>
      <c r="W30" s="249"/>
      <c r="X30" s="249"/>
      <c r="Y30" s="249"/>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43">
        <v>0</v>
      </c>
      <c r="E32" s="244"/>
      <c r="F32" s="245"/>
      <c r="G32" s="31"/>
      <c r="H32" s="71"/>
      <c r="I32" s="49"/>
      <c r="J32" s="249"/>
      <c r="K32" s="249"/>
      <c r="L32" s="249"/>
      <c r="M32" s="45"/>
      <c r="N32" s="46"/>
      <c r="O32" s="21"/>
      <c r="P32" s="28"/>
      <c r="Q32" s="243">
        <v>0</v>
      </c>
      <c r="R32" s="244"/>
      <c r="S32" s="245"/>
      <c r="T32" s="31"/>
      <c r="U32" s="71"/>
      <c r="V32" s="49"/>
      <c r="W32" s="249"/>
      <c r="X32" s="249"/>
      <c r="Y32" s="249"/>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43">
        <v>0</v>
      </c>
      <c r="E34" s="244"/>
      <c r="F34" s="245"/>
      <c r="G34" s="31"/>
      <c r="H34" s="71"/>
      <c r="I34" s="49"/>
      <c r="J34" s="249"/>
      <c r="K34" s="249"/>
      <c r="L34" s="249"/>
      <c r="M34" s="45"/>
      <c r="N34" s="46"/>
      <c r="O34" s="21"/>
      <c r="P34" s="28"/>
      <c r="Q34" s="243">
        <v>0</v>
      </c>
      <c r="R34" s="244"/>
      <c r="S34" s="245"/>
      <c r="T34" s="31"/>
      <c r="U34" s="71"/>
      <c r="V34" s="49"/>
      <c r="W34" s="249"/>
      <c r="X34" s="249"/>
      <c r="Y34" s="249"/>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43">
        <v>0</v>
      </c>
      <c r="E36" s="244"/>
      <c r="F36" s="245"/>
      <c r="G36" s="31"/>
      <c r="H36" s="71"/>
      <c r="I36" s="49"/>
      <c r="J36" s="249"/>
      <c r="K36" s="249"/>
      <c r="L36" s="249"/>
      <c r="M36" s="45"/>
      <c r="N36" s="46"/>
      <c r="O36" s="21"/>
      <c r="P36" s="28"/>
      <c r="Q36" s="243">
        <v>0</v>
      </c>
      <c r="R36" s="244"/>
      <c r="S36" s="245"/>
      <c r="T36" s="31"/>
      <c r="U36" s="71"/>
      <c r="V36" s="49"/>
      <c r="W36" s="249"/>
      <c r="X36" s="249"/>
      <c r="Y36" s="249"/>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43">
        <v>0</v>
      </c>
      <c r="E38" s="244"/>
      <c r="F38" s="245"/>
      <c r="G38" s="31"/>
      <c r="H38" s="71"/>
      <c r="I38" s="49"/>
      <c r="J38" s="249"/>
      <c r="K38" s="249"/>
      <c r="L38" s="249"/>
      <c r="M38" s="45"/>
      <c r="N38" s="46"/>
      <c r="O38" s="21"/>
      <c r="P38" s="28"/>
      <c r="Q38" s="243">
        <v>0</v>
      </c>
      <c r="R38" s="244"/>
      <c r="S38" s="245"/>
      <c r="T38" s="31"/>
      <c r="U38" s="71"/>
      <c r="V38" s="49"/>
      <c r="W38" s="249"/>
      <c r="X38" s="249"/>
      <c r="Y38" s="249"/>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41" t="s">
        <v>25</v>
      </c>
      <c r="E44" s="241"/>
      <c r="F44" s="241"/>
      <c r="G44" s="69"/>
      <c r="H44" s="69"/>
      <c r="I44" s="69"/>
      <c r="J44" s="241"/>
      <c r="K44" s="241"/>
      <c r="L44" s="241"/>
      <c r="M44" s="69"/>
      <c r="N44" s="70"/>
      <c r="O44" s="6"/>
      <c r="P44" s="12"/>
      <c r="Q44" s="241" t="s">
        <v>25</v>
      </c>
      <c r="R44" s="241"/>
      <c r="S44" s="241"/>
      <c r="T44" s="69"/>
      <c r="U44" s="69"/>
      <c r="V44" s="69"/>
      <c r="W44" s="241"/>
      <c r="X44" s="241"/>
      <c r="Y44" s="241"/>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51">
        <v>10.85</v>
      </c>
      <c r="E47" s="252"/>
      <c r="F47" s="253"/>
      <c r="G47" s="27"/>
      <c r="H47" s="47"/>
      <c r="I47" s="45"/>
      <c r="J47" s="249"/>
      <c r="K47" s="249"/>
      <c r="L47" s="249"/>
      <c r="M47" s="45"/>
      <c r="N47" s="46"/>
      <c r="O47" s="22"/>
      <c r="P47" s="28"/>
      <c r="Q47" s="251">
        <v>10.85</v>
      </c>
      <c r="R47" s="252"/>
      <c r="S47" s="253"/>
      <c r="T47" s="27"/>
      <c r="U47" s="47"/>
      <c r="V47" s="45"/>
      <c r="W47" s="249"/>
      <c r="X47" s="249"/>
      <c r="Y47" s="249"/>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27</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50" t="s">
        <v>28</v>
      </c>
      <c r="C53" s="12"/>
      <c r="D53" s="241" t="s">
        <v>5</v>
      </c>
      <c r="E53" s="241"/>
      <c r="F53" s="241"/>
      <c r="G53" s="69"/>
      <c r="H53" s="254"/>
      <c r="I53" s="69"/>
      <c r="J53" s="241"/>
      <c r="K53" s="69"/>
      <c r="L53" s="241"/>
      <c r="M53" s="69"/>
      <c r="N53" s="255"/>
      <c r="O53" s="6"/>
      <c r="P53" s="12"/>
      <c r="Q53" s="241" t="s">
        <v>5</v>
      </c>
      <c r="R53" s="241"/>
      <c r="S53" s="241"/>
      <c r="T53" s="69"/>
      <c r="U53" s="254"/>
      <c r="V53" s="69"/>
      <c r="W53" s="241"/>
      <c r="X53" s="69"/>
      <c r="Y53" s="241"/>
      <c r="Z53" s="69"/>
      <c r="AA53" s="255"/>
      <c r="AB53" s="6"/>
    </row>
    <row r="54" spans="1:28" ht="20.100000000000001" customHeight="1" x14ac:dyDescent="0.25">
      <c r="B54" s="250"/>
      <c r="C54" s="23"/>
      <c r="D54" s="11" t="s">
        <v>29</v>
      </c>
      <c r="E54" s="69"/>
      <c r="F54" s="11" t="s">
        <v>30</v>
      </c>
      <c r="G54" s="16"/>
      <c r="H54" s="254"/>
      <c r="I54" s="16"/>
      <c r="J54" s="241"/>
      <c r="K54" s="16"/>
      <c r="L54" s="241"/>
      <c r="M54" s="16"/>
      <c r="N54" s="255"/>
      <c r="O54" s="6"/>
      <c r="P54" s="23"/>
      <c r="Q54" s="11" t="s">
        <v>29</v>
      </c>
      <c r="R54" s="69"/>
      <c r="S54" s="11" t="s">
        <v>30</v>
      </c>
      <c r="T54" s="16"/>
      <c r="U54" s="254"/>
      <c r="V54" s="16"/>
      <c r="W54" s="241"/>
      <c r="X54" s="16"/>
      <c r="Y54" s="241"/>
      <c r="Z54" s="16"/>
      <c r="AA54" s="255"/>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73">
        <v>0</v>
      </c>
      <c r="E57" s="74"/>
      <c r="F57" s="75">
        <v>0</v>
      </c>
      <c r="G57" s="27"/>
      <c r="H57" s="47"/>
      <c r="I57" s="45"/>
      <c r="J57" s="71"/>
      <c r="K57" s="45"/>
      <c r="L57" s="71"/>
      <c r="M57" s="45"/>
      <c r="N57" s="46"/>
      <c r="O57" s="21"/>
      <c r="P57" s="28"/>
      <c r="Q57" s="73">
        <v>0</v>
      </c>
      <c r="R57" s="74"/>
      <c r="S57" s="75">
        <v>0</v>
      </c>
      <c r="T57" s="27"/>
      <c r="U57" s="47"/>
      <c r="V57" s="45"/>
      <c r="W57" s="71"/>
      <c r="X57" s="45"/>
      <c r="Y57" s="71"/>
      <c r="Z57" s="45"/>
      <c r="AA57" s="46"/>
      <c r="AB57" s="21"/>
    </row>
    <row r="58" spans="1:28" ht="5.0999999999999996" customHeight="1" x14ac:dyDescent="0.25">
      <c r="B58" s="35"/>
      <c r="C58" s="28"/>
      <c r="D58" s="74"/>
      <c r="E58" s="74"/>
      <c r="F58" s="74"/>
      <c r="G58" s="27"/>
      <c r="H58" s="45"/>
      <c r="I58" s="45"/>
      <c r="J58" s="45"/>
      <c r="K58" s="45"/>
      <c r="L58" s="45"/>
      <c r="M58" s="45"/>
      <c r="N58" s="45"/>
      <c r="O58" s="21"/>
      <c r="P58" s="28"/>
      <c r="Q58" s="74"/>
      <c r="R58" s="74"/>
      <c r="S58" s="74"/>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73">
        <v>1.75</v>
      </c>
      <c r="E59" s="74"/>
      <c r="F59" s="75">
        <v>1.5</v>
      </c>
      <c r="G59" s="27"/>
      <c r="H59" s="47"/>
      <c r="I59" s="45"/>
      <c r="J59" s="71"/>
      <c r="K59" s="45"/>
      <c r="L59" s="71"/>
      <c r="M59" s="45"/>
      <c r="N59" s="46"/>
      <c r="O59" s="21"/>
      <c r="P59" s="28"/>
      <c r="Q59" s="73">
        <v>1.75</v>
      </c>
      <c r="R59" s="74"/>
      <c r="S59" s="75">
        <v>1.5</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c r="P61" s="28"/>
      <c r="Q61" s="30">
        <v>0</v>
      </c>
      <c r="R61" s="27"/>
      <c r="S61" s="29">
        <v>0</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0</v>
      </c>
      <c r="E63" s="27"/>
      <c r="F63" s="29">
        <v>0</v>
      </c>
      <c r="G63" s="27"/>
      <c r="H63" s="47"/>
      <c r="I63" s="45"/>
      <c r="J63" s="71"/>
      <c r="K63" s="45"/>
      <c r="L63" s="71"/>
      <c r="M63" s="45"/>
      <c r="N63" s="46"/>
      <c r="O63" s="21"/>
      <c r="P63" s="28"/>
      <c r="Q63" s="30">
        <v>0</v>
      </c>
      <c r="R63" s="27"/>
      <c r="S63" s="29">
        <v>0</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32</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3">
    <mergeCell ref="Q53:S53"/>
    <mergeCell ref="U53:U54"/>
    <mergeCell ref="W53:W54"/>
    <mergeCell ref="Y53:Y54"/>
    <mergeCell ref="AA53:AA54"/>
    <mergeCell ref="Q38:S38"/>
    <mergeCell ref="W38:Y38"/>
    <mergeCell ref="Q44:S44"/>
    <mergeCell ref="W44:Y44"/>
    <mergeCell ref="Q47:S47"/>
    <mergeCell ref="W47:Y47"/>
    <mergeCell ref="Q32:S32"/>
    <mergeCell ref="W32:Y32"/>
    <mergeCell ref="Q34:S34"/>
    <mergeCell ref="W34:Y34"/>
    <mergeCell ref="Q36:S36"/>
    <mergeCell ref="W36:Y36"/>
    <mergeCell ref="Q26:S26"/>
    <mergeCell ref="W26:Y26"/>
    <mergeCell ref="Q28:S28"/>
    <mergeCell ref="W28:Y28"/>
    <mergeCell ref="Q30:S30"/>
    <mergeCell ref="W30:Y30"/>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Q20:U20"/>
    <mergeCell ref="W20:Y2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 ref="Q3:R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Gebühren &amp; Ersparnis berechnen</vt:lpstr>
      <vt:lpstr>Listen für Drop Down</vt:lpstr>
      <vt:lpstr>1822direkt</vt:lpstr>
      <vt:lpstr>Commerzbank</vt:lpstr>
      <vt:lpstr>Consorsbank</vt:lpstr>
      <vt:lpstr>DKB</vt:lpstr>
      <vt:lpstr>ING-DiBa</vt:lpstr>
      <vt:lpstr>Netbank</vt:lpstr>
      <vt:lpstr>Norisbank</vt:lpstr>
      <vt:lpstr>Postbank</vt:lpstr>
      <vt:lpstr>Wüstenrot direct</vt:lpstr>
      <vt:lpstr>Beispielbanken</vt:lpstr>
      <vt:lpstr>Berechnungszeitraum</vt:lpstr>
      <vt:lpstr>Berufsgruppe</vt:lpstr>
      <vt:lpstr>CHECK24Banken</vt:lpstr>
      <vt:lpstr>JaNein</vt:lpstr>
      <vt:lpstr>Zeitraum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Händschel</dc:creator>
  <cp:lastModifiedBy>Franziska Händschel</cp:lastModifiedBy>
  <dcterms:created xsi:type="dcterms:W3CDTF">2017-10-12T10:13:01Z</dcterms:created>
  <dcterms:modified xsi:type="dcterms:W3CDTF">2017-10-20T15:24:46Z</dcterms:modified>
</cp:coreProperties>
</file>